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9075" activeTab="0"/>
  </bookViews>
  <sheets>
    <sheet name="Tabelle" sheetId="1" r:id="rId1"/>
    <sheet name="Auswertung" sheetId="2" r:id="rId2"/>
    <sheet name="15.02." sheetId="3" r:id="rId3"/>
    <sheet name="15.03." sheetId="4" r:id="rId4"/>
    <sheet name="19.04." sheetId="5" r:id="rId5"/>
    <sheet name="17.05." sheetId="6" r:id="rId6"/>
    <sheet name="19.07." sheetId="7" r:id="rId7"/>
    <sheet name="20.09." sheetId="8" r:id="rId8"/>
    <sheet name="15.11." sheetId="9" r:id="rId9"/>
    <sheet name="Vorlage" sheetId="10" r:id="rId10"/>
  </sheets>
  <definedNames>
    <definedName name="Rennen1" localSheetId="2">'15.02.'!#REF!</definedName>
    <definedName name="Rennen1" localSheetId="3">'15.03.'!#REF!</definedName>
    <definedName name="Rennen1" localSheetId="8">'15.11.'!#REF!</definedName>
    <definedName name="Rennen1" localSheetId="5">'17.05.'!#REF!</definedName>
    <definedName name="Rennen1" localSheetId="4">'19.04.'!#REF!</definedName>
    <definedName name="Rennen1" localSheetId="6">'19.07.'!#REF!</definedName>
    <definedName name="Rennen1" localSheetId="7">'20.09.'!#REF!</definedName>
    <definedName name="Rennen1" localSheetId="9">'Vorlage'!#REF!</definedName>
    <definedName name="Rennen1">#REF!</definedName>
  </definedNames>
  <calcPr fullCalcOnLoad="1"/>
</workbook>
</file>

<file path=xl/sharedStrings.xml><?xml version="1.0" encoding="utf-8"?>
<sst xmlns="http://schemas.openxmlformats.org/spreadsheetml/2006/main" count="997" uniqueCount="227">
  <si>
    <t>pro Rennen: Erster 4 Punkte / Zweiter 3 Punkte / Dritter 2 Punkte / Vierter 1 Punkt</t>
  </si>
  <si>
    <t>:</t>
  </si>
  <si>
    <t>Fahrzeuge</t>
  </si>
  <si>
    <t>Maßstab</t>
  </si>
  <si>
    <t>Chassis / Motor</t>
  </si>
  <si>
    <t>Spannung</t>
  </si>
  <si>
    <t>Renndauer</t>
  </si>
  <si>
    <t>Punktesystem</t>
  </si>
  <si>
    <t>Regler</t>
  </si>
  <si>
    <t>Fahrer</t>
  </si>
  <si>
    <t>Platz</t>
  </si>
  <si>
    <t>Punkte ges.</t>
  </si>
  <si>
    <t>Buzzer</t>
  </si>
  <si>
    <t>Runden</t>
  </si>
  <si>
    <t>Punkte</t>
  </si>
  <si>
    <t>Buzzer ges.</t>
  </si>
  <si>
    <t>Runden ges.</t>
  </si>
  <si>
    <t>Bahn</t>
  </si>
  <si>
    <t>Name</t>
  </si>
  <si>
    <t>schnellste Rd.</t>
  </si>
  <si>
    <t>Stefan</t>
  </si>
  <si>
    <t>Rainer</t>
  </si>
  <si>
    <t>aktueller Fahrerstand:</t>
  </si>
  <si>
    <t>Rennen 1</t>
  </si>
  <si>
    <t>Rennen 2</t>
  </si>
  <si>
    <t>Rennen 3</t>
  </si>
  <si>
    <t>Rennen 4</t>
  </si>
  <si>
    <t>Rennen 5</t>
  </si>
  <si>
    <t>Rennen 6</t>
  </si>
  <si>
    <t>Summe</t>
  </si>
  <si>
    <t>Namenreihenfolge in der Vorlage nicht ändern!</t>
  </si>
  <si>
    <t>Anzahl der Teilnehmer x 100 Runden (mind. 400 Runden)</t>
  </si>
  <si>
    <t>Rennen 7</t>
  </si>
  <si>
    <t>schnellste Runden des Abends:</t>
  </si>
  <si>
    <t>Spur 1:</t>
  </si>
  <si>
    <t>Spur 2:</t>
  </si>
  <si>
    <t>Spur 3:</t>
  </si>
  <si>
    <t>Spur 4:</t>
  </si>
  <si>
    <t>1.</t>
  </si>
  <si>
    <t>2.</t>
  </si>
  <si>
    <t>3.</t>
  </si>
  <si>
    <t>4.</t>
  </si>
  <si>
    <t>5.</t>
  </si>
  <si>
    <t>6.</t>
  </si>
  <si>
    <t>7.</t>
  </si>
  <si>
    <t>Felgen / Reifen:</t>
  </si>
  <si>
    <t>OotB</t>
  </si>
  <si>
    <t>1:24</t>
  </si>
  <si>
    <t>Andy</t>
  </si>
  <si>
    <t>Mecky</t>
  </si>
  <si>
    <t>Benny</t>
  </si>
  <si>
    <t>Rennsaison 2013</t>
  </si>
  <si>
    <t>Saison 2013</t>
  </si>
  <si>
    <t>X. Rennabend XX.XX.2013:</t>
  </si>
  <si>
    <t>Rennen 8</t>
  </si>
  <si>
    <t>Rennen 9</t>
  </si>
  <si>
    <t>Rennen 10</t>
  </si>
  <si>
    <t>8.</t>
  </si>
  <si>
    <t>9.</t>
  </si>
  <si>
    <t>10.</t>
  </si>
  <si>
    <t>Vorlage</t>
  </si>
  <si>
    <t>Thomas S.</t>
  </si>
  <si>
    <t>15.02.</t>
  </si>
  <si>
    <t>1. Rennabend 15.02.2013:</t>
  </si>
  <si>
    <t>9,017 / 42</t>
  </si>
  <si>
    <t>8,717 / 60</t>
  </si>
  <si>
    <t>8,726 / 52</t>
  </si>
  <si>
    <t>8,672 / 92</t>
  </si>
  <si>
    <t>8,769 / 66</t>
  </si>
  <si>
    <t>8,807 / 93</t>
  </si>
  <si>
    <t>8,946 / 05</t>
  </si>
  <si>
    <t>8,675 / 53</t>
  </si>
  <si>
    <t>8,705 / 54</t>
  </si>
  <si>
    <t>9,099 / 02</t>
  </si>
  <si>
    <t>8,868 / 48</t>
  </si>
  <si>
    <t>8,628 / 99</t>
  </si>
  <si>
    <t>8,649 / 63</t>
  </si>
  <si>
    <t>8,792 / 36</t>
  </si>
  <si>
    <t>8,842 / 58</t>
  </si>
  <si>
    <t>8,951 / 30</t>
  </si>
  <si>
    <t>9,113 / 75</t>
  </si>
  <si>
    <t>9,137 / 04</t>
  </si>
  <si>
    <t>8,980 / 39</t>
  </si>
  <si>
    <t>9,192 / 23</t>
  </si>
  <si>
    <t>Porsche 917K</t>
  </si>
  <si>
    <t>"Porsche 917K"</t>
  </si>
  <si>
    <t>Carrera D124 Porsche 917K</t>
  </si>
  <si>
    <t>Ortmann Reifen</t>
  </si>
  <si>
    <t>Clubdrücker</t>
  </si>
  <si>
    <t>Fahrzeugreihenfolge des Abends:</t>
  </si>
  <si>
    <t>Porsche 917K Salzburg No. 23</t>
  </si>
  <si>
    <t>Porsche 917K Gulf No. 2</t>
  </si>
  <si>
    <t>Porsche 917K JPS No. 8</t>
  </si>
  <si>
    <t>Porsche 917K rosa Sau No. 23</t>
  </si>
  <si>
    <t>2. Rennabend 15.03.2013:</t>
  </si>
  <si>
    <t>8,175 / 54</t>
  </si>
  <si>
    <t>8,705 / 71</t>
  </si>
  <si>
    <t>8,722 / 32</t>
  </si>
  <si>
    <t>8,415 / 70</t>
  </si>
  <si>
    <t>8,915 / 80</t>
  </si>
  <si>
    <t>8,248 / 38</t>
  </si>
  <si>
    <t>8,711 / 92</t>
  </si>
  <si>
    <t>8,268 / 11</t>
  </si>
  <si>
    <t>8,727 / 59</t>
  </si>
  <si>
    <t>8,533 / 43</t>
  </si>
  <si>
    <t>8,591 / 03</t>
  </si>
  <si>
    <t>8,818 / 42</t>
  </si>
  <si>
    <t>8,709 / 93</t>
  </si>
  <si>
    <t>8,456 / 71</t>
  </si>
  <si>
    <t>8,631 / 62</t>
  </si>
  <si>
    <t>8,389 / 06</t>
  </si>
  <si>
    <t>8,966 / 51</t>
  </si>
  <si>
    <t>9,232 / 19</t>
  </si>
  <si>
    <t>8,782 / 48</t>
  </si>
  <si>
    <t>9,169 / 19</t>
  </si>
  <si>
    <t>15.03.</t>
  </si>
  <si>
    <t>20,0 Volt</t>
  </si>
  <si>
    <t>3. Rennabend 19.04.2013:</t>
  </si>
  <si>
    <t>8,452 / 94</t>
  </si>
  <si>
    <t>8,216 / 100</t>
  </si>
  <si>
    <t>8,448 / 98</t>
  </si>
  <si>
    <t>8,536 / 52</t>
  </si>
  <si>
    <t>8,741 / 45</t>
  </si>
  <si>
    <t>8,461 / 50</t>
  </si>
  <si>
    <t>8,909 / 14</t>
  </si>
  <si>
    <t>8,296 / 58</t>
  </si>
  <si>
    <t>8,597 / 86</t>
  </si>
  <si>
    <t>8,387 / 35</t>
  </si>
  <si>
    <t>8,148 / 60</t>
  </si>
  <si>
    <t>8,426 / 64</t>
  </si>
  <si>
    <t>8,313 / 24</t>
  </si>
  <si>
    <t>8,666 / 25</t>
  </si>
  <si>
    <t>8,255 / 87</t>
  </si>
  <si>
    <t>8,264 / 61</t>
  </si>
  <si>
    <t>8,124 / 65</t>
  </si>
  <si>
    <t>8,508 / 19</t>
  </si>
  <si>
    <t>8,585 / 77</t>
  </si>
  <si>
    <t>8,485 / 39</t>
  </si>
  <si>
    <t>8,954 / 56</t>
  </si>
  <si>
    <t>8,626 / 07</t>
  </si>
  <si>
    <t>8,669 / 87</t>
  </si>
  <si>
    <t>8,950 / 35</t>
  </si>
  <si>
    <t>19.04.</t>
  </si>
  <si>
    <t>4. Rennabend 17.05.2013:</t>
  </si>
  <si>
    <t>8,626 / 04</t>
  </si>
  <si>
    <t>8,510  / 58</t>
  </si>
  <si>
    <t>8,538 / 07</t>
  </si>
  <si>
    <t>8,763 / 15</t>
  </si>
  <si>
    <t>8,640 / 79</t>
  </si>
  <si>
    <t>8,546 / 52</t>
  </si>
  <si>
    <t>8,991 / 57</t>
  </si>
  <si>
    <t>8,906 / 07</t>
  </si>
  <si>
    <t>8,998 / 44</t>
  </si>
  <si>
    <t>8,486 / 46</t>
  </si>
  <si>
    <t>8,564 / 44</t>
  </si>
  <si>
    <t>8,872 / 81</t>
  </si>
  <si>
    <t>9,074 / 21</t>
  </si>
  <si>
    <t>8,538 / 56</t>
  </si>
  <si>
    <t>8,849 / 21</t>
  </si>
  <si>
    <t>8,678 / 25</t>
  </si>
  <si>
    <t>9,297 / 04</t>
  </si>
  <si>
    <t>8,893 / 09</t>
  </si>
  <si>
    <t>8,625 / 11</t>
  </si>
  <si>
    <t>8,659 / 97</t>
  </si>
  <si>
    <t>17.05.</t>
  </si>
  <si>
    <t>19.07.</t>
  </si>
  <si>
    <t>9,758 / 04</t>
  </si>
  <si>
    <t>9,287 / 82</t>
  </si>
  <si>
    <t>9,031 / 15</t>
  </si>
  <si>
    <t>8,922 / 78</t>
  </si>
  <si>
    <t>9,492 / 71</t>
  </si>
  <si>
    <t>9,062 / 45</t>
  </si>
  <si>
    <t>9,075 / 40</t>
  </si>
  <si>
    <t>9,473 / 84</t>
  </si>
  <si>
    <t>9,028 / 89</t>
  </si>
  <si>
    <t>8,977 / 79</t>
  </si>
  <si>
    <t>9,329 / 39</t>
  </si>
  <si>
    <t>9,287 / 54</t>
  </si>
  <si>
    <t>9,335 / 72</t>
  </si>
  <si>
    <t>9,416 / 30</t>
  </si>
  <si>
    <t>9,169 / 67</t>
  </si>
  <si>
    <t>8,838 / 69</t>
  </si>
  <si>
    <t>9,341 / 61</t>
  </si>
  <si>
    <t>9,296 / 14</t>
  </si>
  <si>
    <t>8,790 / 81</t>
  </si>
  <si>
    <t>8,765 / 97</t>
  </si>
  <si>
    <t>5. Rennabend 19.07.2013:</t>
  </si>
  <si>
    <t>6. Rennabend 20.09.2013:</t>
  </si>
  <si>
    <t>8,884 / 81</t>
  </si>
  <si>
    <t>8,952 / 32</t>
  </si>
  <si>
    <t>9,145 / 29</t>
  </si>
  <si>
    <t>9,036 / 06</t>
  </si>
  <si>
    <t>8,833 / 26</t>
  </si>
  <si>
    <t>9,061 / 33</t>
  </si>
  <si>
    <t>8,912 / 95</t>
  </si>
  <si>
    <t>8,945 / 33</t>
  </si>
  <si>
    <t>8,986 / 70</t>
  </si>
  <si>
    <t>9,014 / 47</t>
  </si>
  <si>
    <t>9,110 / 39</t>
  </si>
  <si>
    <t>9,360 / 17</t>
  </si>
  <si>
    <t>9,140 / 35</t>
  </si>
  <si>
    <t>9,038 / 34</t>
  </si>
  <si>
    <t>9,027 / 13</t>
  </si>
  <si>
    <t>9,076 / 97</t>
  </si>
  <si>
    <t>9,366 / 17</t>
  </si>
  <si>
    <t>9,314 / 43</t>
  </si>
  <si>
    <t>9,682 / 04</t>
  </si>
  <si>
    <t>9,566 / 12</t>
  </si>
  <si>
    <t>20.09.</t>
  </si>
  <si>
    <t>7. Rennabend 15.11.2013:</t>
  </si>
  <si>
    <t>8,188 / 99</t>
  </si>
  <si>
    <t>8,510 / 20</t>
  </si>
  <si>
    <t>8,660 / 18</t>
  </si>
  <si>
    <t>8,504 / 100</t>
  </si>
  <si>
    <t>8,440 / 54</t>
  </si>
  <si>
    <t>8,359 / 16</t>
  </si>
  <si>
    <t>8,414 / 13</t>
  </si>
  <si>
    <t>8,495 / 16</t>
  </si>
  <si>
    <t>8,444 / 76</t>
  </si>
  <si>
    <t>8,396 / 12</t>
  </si>
  <si>
    <t>8,621 / 16</t>
  </si>
  <si>
    <t>8,902 / 30</t>
  </si>
  <si>
    <t>8,555 / 14</t>
  </si>
  <si>
    <t>8,685 / 10</t>
  </si>
  <si>
    <t>8,738 / 28</t>
  </si>
  <si>
    <t>8,652 / 92</t>
  </si>
  <si>
    <t>15.11.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</si>
</sst>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d/m;@"/>
    <numFmt numFmtId="167" formatCode="d/m/yy;@"/>
    <numFmt numFmtId="168" formatCode="0.000"/>
  </numFmts>
  <fonts count="59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1"/>
      <name val="Arial"/>
      <family val="0"/>
    </font>
    <font>
      <b/>
      <u val="single"/>
      <sz val="20"/>
      <name val="Arial"/>
      <family val="2"/>
    </font>
    <font>
      <sz val="80"/>
      <name val="Arial"/>
      <family val="0"/>
    </font>
    <font>
      <sz val="55"/>
      <name val="Arial"/>
      <family val="0"/>
    </font>
    <font>
      <sz val="30"/>
      <name val="Arial"/>
      <family val="0"/>
    </font>
    <font>
      <b/>
      <sz val="10"/>
      <color indexed="10"/>
      <name val="Arial"/>
      <family val="0"/>
    </font>
    <font>
      <sz val="14"/>
      <color indexed="10"/>
      <name val="Arial"/>
      <family val="0"/>
    </font>
    <font>
      <b/>
      <sz val="10"/>
      <color indexed="11"/>
      <name val="Arial"/>
      <family val="0"/>
    </font>
    <font>
      <b/>
      <sz val="10"/>
      <color indexed="12"/>
      <name val="Arial"/>
      <family val="0"/>
    </font>
    <font>
      <b/>
      <u val="single"/>
      <sz val="2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FF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textRotation="90"/>
    </xf>
    <xf numFmtId="0" fontId="7" fillId="0" borderId="29" xfId="0" applyFont="1" applyBorder="1" applyAlignment="1">
      <alignment horizontal="center" textRotation="90"/>
    </xf>
    <xf numFmtId="0" fontId="9" fillId="0" borderId="29" xfId="0" applyFont="1" applyBorder="1" applyAlignment="1">
      <alignment horizontal="center" textRotation="90"/>
    </xf>
    <xf numFmtId="0" fontId="8" fillId="0" borderId="30" xfId="0" applyFont="1" applyBorder="1" applyAlignment="1">
      <alignment horizontal="center" textRotation="90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9" xfId="0" applyBorder="1" applyAlignment="1">
      <alignment horizontal="right"/>
    </xf>
    <xf numFmtId="0" fontId="7" fillId="0" borderId="19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textRotation="90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textRotation="90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textRotation="90"/>
    </xf>
    <xf numFmtId="0" fontId="7" fillId="0" borderId="31" xfId="0" applyFont="1" applyBorder="1" applyAlignment="1">
      <alignment horizontal="center" textRotation="90"/>
    </xf>
    <xf numFmtId="0" fontId="9" fillId="0" borderId="32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15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4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8" fontId="0" fillId="0" borderId="4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5" fillId="0" borderId="10" xfId="0" applyFont="1" applyBorder="1" applyAlignment="1">
      <alignment horizontal="center" textRotation="90"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 textRotation="90"/>
    </xf>
    <xf numFmtId="0" fontId="56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57" fillId="0" borderId="11" xfId="0" applyNumberFormat="1" applyFont="1" applyBorder="1" applyAlignment="1">
      <alignment horizontal="center"/>
    </xf>
    <xf numFmtId="168" fontId="57" fillId="0" borderId="1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168" fontId="0" fillId="0" borderId="12" xfId="0" applyNumberFormat="1" applyFont="1" applyBorder="1" applyAlignment="1">
      <alignment horizontal="center"/>
    </xf>
    <xf numFmtId="168" fontId="0" fillId="0" borderId="46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0" fontId="11" fillId="35" borderId="49" xfId="0" applyFont="1" applyFill="1" applyBorder="1" applyAlignment="1">
      <alignment horizontal="center"/>
    </xf>
    <xf numFmtId="0" fontId="11" fillId="35" borderId="50" xfId="0" applyFont="1" applyFill="1" applyBorder="1" applyAlignment="1">
      <alignment horizontal="center"/>
    </xf>
    <xf numFmtId="0" fontId="11" fillId="35" borderId="51" xfId="0" applyFont="1" applyFill="1" applyBorder="1" applyAlignment="1">
      <alignment horizontal="center"/>
    </xf>
    <xf numFmtId="0" fontId="12" fillId="36" borderId="49" xfId="0" applyFont="1" applyFill="1" applyBorder="1" applyAlignment="1">
      <alignment horizontal="center"/>
    </xf>
    <xf numFmtId="0" fontId="12" fillId="36" borderId="50" xfId="0" applyFont="1" applyFill="1" applyBorder="1" applyAlignment="1">
      <alignment horizontal="center"/>
    </xf>
    <xf numFmtId="0" fontId="12" fillId="36" borderId="51" xfId="0" applyFont="1" applyFill="1" applyBorder="1" applyAlignment="1">
      <alignment horizontal="center"/>
    </xf>
    <xf numFmtId="0" fontId="13" fillId="37" borderId="49" xfId="0" applyFont="1" applyFill="1" applyBorder="1" applyAlignment="1">
      <alignment horizontal="center"/>
    </xf>
    <xf numFmtId="0" fontId="13" fillId="37" borderId="50" xfId="0" applyFont="1" applyFill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6" fillId="0" borderId="26" xfId="0" applyNumberFormat="1" applyFon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8" borderId="55" xfId="0" applyFont="1" applyFill="1" applyBorder="1" applyAlignment="1">
      <alignment horizontal="center"/>
    </xf>
    <xf numFmtId="0" fontId="6" fillId="38" borderId="56" xfId="0" applyFont="1" applyFill="1" applyBorder="1" applyAlignment="1">
      <alignment horizontal="center"/>
    </xf>
    <xf numFmtId="0" fontId="6" fillId="38" borderId="57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68" fontId="0" fillId="0" borderId="62" xfId="0" applyNumberFormat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4</xdr:row>
      <xdr:rowOff>9525</xdr:rowOff>
    </xdr:from>
    <xdr:to>
      <xdr:col>5</xdr:col>
      <xdr:colOff>419100</xdr:colOff>
      <xdr:row>4</xdr:row>
      <xdr:rowOff>866775</xdr:rowOff>
    </xdr:to>
    <xdr:pic>
      <xdr:nvPicPr>
        <xdr:cNvPr id="1" name="Picture 1" descr="Logo_Carrera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114300</xdr:colOff>
      <xdr:row>1</xdr:row>
      <xdr:rowOff>9525</xdr:rowOff>
    </xdr:from>
    <xdr:to>
      <xdr:col>31</xdr:col>
      <xdr:colOff>171450</xdr:colOff>
      <xdr:row>8</xdr:row>
      <xdr:rowOff>180975</xdr:rowOff>
    </xdr:to>
    <xdr:pic>
      <xdr:nvPicPr>
        <xdr:cNvPr id="1" name="Picture 1" descr="Logo_Carrera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2076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F26"/>
  <sheetViews>
    <sheetView showGridLines="0" tabSelected="1" zoomScalePageLayoutView="0" workbookViewId="0" topLeftCell="A1">
      <selection activeCell="A42" sqref="A42"/>
    </sheetView>
  </sheetViews>
  <sheetFormatPr defaultColWidth="11.421875" defaultRowHeight="12.75"/>
  <cols>
    <col min="2" max="2" width="8.7109375" style="0" customWidth="1"/>
    <col min="3" max="3" width="20.57421875" style="0" customWidth="1"/>
    <col min="4" max="4" width="21.28125" style="0" customWidth="1"/>
    <col min="5" max="5" width="20.57421875" style="0" customWidth="1"/>
    <col min="6" max="6" width="8.7109375" style="0" customWidth="1"/>
  </cols>
  <sheetData>
    <row r="1" ht="13.5" thickBot="1"/>
    <row r="2" spans="2:6" ht="12.75">
      <c r="B2" s="19"/>
      <c r="C2" s="20"/>
      <c r="D2" s="20"/>
      <c r="E2" s="20"/>
      <c r="F2" s="21"/>
    </row>
    <row r="3" spans="2:6" ht="27.75">
      <c r="B3" s="28"/>
      <c r="C3" s="155" t="s">
        <v>84</v>
      </c>
      <c r="D3" s="156"/>
      <c r="E3" s="156"/>
      <c r="F3" s="30"/>
    </row>
    <row r="4" spans="2:6" ht="12.75">
      <c r="B4" s="28"/>
      <c r="C4" s="31"/>
      <c r="D4" s="31"/>
      <c r="E4" s="31"/>
      <c r="F4" s="30"/>
    </row>
    <row r="5" spans="2:6" ht="69" customHeight="1">
      <c r="B5" s="28"/>
      <c r="C5" s="29" t="s">
        <v>22</v>
      </c>
      <c r="D5" s="29"/>
      <c r="E5" s="29"/>
      <c r="F5" s="30"/>
    </row>
    <row r="6" spans="2:6" ht="12.75">
      <c r="B6" s="28"/>
      <c r="C6" s="31"/>
      <c r="D6" s="31"/>
      <c r="E6" s="31"/>
      <c r="F6" s="30"/>
    </row>
    <row r="7" spans="2:6" ht="12.75">
      <c r="B7" s="28"/>
      <c r="C7" s="31"/>
      <c r="D7" s="31"/>
      <c r="E7" s="31"/>
      <c r="F7" s="30"/>
    </row>
    <row r="8" spans="2:6" ht="18">
      <c r="B8" s="28"/>
      <c r="C8" s="31"/>
      <c r="D8" s="32" t="str">
        <f>CONCATENATE(Auswertung!C18," ",Auswertung!D18,"Pkt.")</f>
        <v>Stefan 91Pkt.</v>
      </c>
      <c r="E8" s="31"/>
      <c r="F8" s="30"/>
    </row>
    <row r="9" spans="2:6" ht="13.5" thickBot="1">
      <c r="B9" s="28"/>
      <c r="C9" s="31"/>
      <c r="D9" s="31"/>
      <c r="E9" s="31"/>
      <c r="F9" s="30"/>
    </row>
    <row r="10" spans="2:6" ht="18">
      <c r="B10" s="28"/>
      <c r="C10" s="32" t="str">
        <f>CONCATENATE(Auswertung!C19," ",Auswertung!D19,"Pkt.")</f>
        <v>Rainer 71Pkt.</v>
      </c>
      <c r="D10" s="146">
        <v>1</v>
      </c>
      <c r="E10" s="31"/>
      <c r="F10" s="30"/>
    </row>
    <row r="11" spans="2:6" ht="13.5" thickBot="1">
      <c r="B11" s="28"/>
      <c r="C11" s="31"/>
      <c r="D11" s="147"/>
      <c r="E11" s="31"/>
      <c r="F11" s="30"/>
    </row>
    <row r="12" spans="2:6" ht="18">
      <c r="B12" s="28"/>
      <c r="C12" s="149">
        <v>2</v>
      </c>
      <c r="D12" s="147"/>
      <c r="E12" s="32" t="str">
        <f>CONCATENATE(Auswertung!C20," ",Auswertung!D20,"Pkt.")</f>
        <v>Mecky 70Pkt.</v>
      </c>
      <c r="F12" s="30"/>
    </row>
    <row r="13" spans="2:6" ht="13.5" thickBot="1">
      <c r="B13" s="28"/>
      <c r="C13" s="150"/>
      <c r="D13" s="147"/>
      <c r="E13" s="31"/>
      <c r="F13" s="30"/>
    </row>
    <row r="14" spans="2:6" ht="12.75">
      <c r="B14" s="28"/>
      <c r="C14" s="150"/>
      <c r="D14" s="147"/>
      <c r="E14" s="152">
        <v>3</v>
      </c>
      <c r="F14" s="30"/>
    </row>
    <row r="15" spans="2:6" ht="12.75">
      <c r="B15" s="28"/>
      <c r="C15" s="150"/>
      <c r="D15" s="147"/>
      <c r="E15" s="153"/>
      <c r="F15" s="30"/>
    </row>
    <row r="16" spans="2:6" ht="13.5" thickBot="1">
      <c r="B16" s="28"/>
      <c r="C16" s="151"/>
      <c r="D16" s="148"/>
      <c r="E16" s="154"/>
      <c r="F16" s="30"/>
    </row>
    <row r="17" spans="2:6" ht="12.75">
      <c r="B17" s="28"/>
      <c r="C17" s="31"/>
      <c r="D17" s="31"/>
      <c r="E17" s="31"/>
      <c r="F17" s="30"/>
    </row>
    <row r="18" spans="2:6" ht="12.75">
      <c r="B18" s="28"/>
      <c r="C18" s="31"/>
      <c r="D18" s="31"/>
      <c r="E18" s="31"/>
      <c r="F18" s="30"/>
    </row>
    <row r="19" spans="2:6" ht="18" customHeight="1">
      <c r="B19" s="28"/>
      <c r="C19" s="31"/>
      <c r="D19" s="89" t="str">
        <f>CONCATENATE("4. ",Auswertung!C21," ",Auswertung!D21,"Pkt.")</f>
        <v>4. Andy 55Pkt.</v>
      </c>
      <c r="E19" s="89"/>
      <c r="F19" s="30"/>
    </row>
    <row r="20" spans="2:6" ht="18" customHeight="1">
      <c r="B20" s="28"/>
      <c r="C20" s="31"/>
      <c r="D20" s="89" t="str">
        <f>CONCATENATE("5. ",Auswertung!C22," ",Auswertung!D22,"Pkt.")</f>
        <v>5. Thomas S. 46Pkt.</v>
      </c>
      <c r="E20" s="89"/>
      <c r="F20" s="30"/>
    </row>
    <row r="21" spans="2:6" ht="18" customHeight="1">
      <c r="B21" s="28"/>
      <c r="C21" s="31"/>
      <c r="D21" s="89" t="str">
        <f>CONCATENATE("6. ",Auswertung!C23," ",Auswertung!D23,"Pkt.")</f>
        <v>6. Benny 17Pkt.</v>
      </c>
      <c r="E21" s="89"/>
      <c r="F21" s="30"/>
    </row>
    <row r="22" spans="2:6" ht="18" customHeight="1" hidden="1">
      <c r="B22" s="28"/>
      <c r="C22" s="31"/>
      <c r="D22" s="89" t="str">
        <f>CONCATENATE("7. ",Auswertung!C24," ",Auswertung!D24,"Pkt.")</f>
        <v>7. 0 0Pkt.</v>
      </c>
      <c r="E22" s="89"/>
      <c r="F22" s="30"/>
    </row>
    <row r="23" spans="2:6" ht="18" customHeight="1" hidden="1">
      <c r="B23" s="28"/>
      <c r="C23" s="31"/>
      <c r="D23" s="89" t="str">
        <f>CONCATENATE("8. ",Auswertung!C25," ",Auswertung!D25,"Pkt.")</f>
        <v>8. 0 0Pkt.</v>
      </c>
      <c r="E23" s="89"/>
      <c r="F23" s="30"/>
    </row>
    <row r="24" spans="2:6" ht="18" customHeight="1" hidden="1">
      <c r="B24" s="28"/>
      <c r="C24" s="31"/>
      <c r="D24" s="89" t="str">
        <f>CONCATENATE("9. ",Auswertung!C26," ",Auswertung!D26,"Pkt.")</f>
        <v>9. 0 0Pkt.</v>
      </c>
      <c r="E24" s="89"/>
      <c r="F24" s="30"/>
    </row>
    <row r="25" spans="2:6" ht="18" customHeight="1" hidden="1">
      <c r="B25" s="28"/>
      <c r="C25" s="31"/>
      <c r="D25" s="89" t="str">
        <f>CONCATENATE("10. ",Auswertung!C27," ",Auswertung!D27,"Pkt.")</f>
        <v>10. 0 0Pkt.</v>
      </c>
      <c r="E25" s="89"/>
      <c r="F25" s="30"/>
    </row>
    <row r="26" spans="2:6" ht="13.5" thickBot="1">
      <c r="B26" s="33"/>
      <c r="C26" s="34"/>
      <c r="D26" s="34"/>
      <c r="E26" s="34"/>
      <c r="F26" s="35"/>
    </row>
  </sheetData>
  <sheetProtection/>
  <mergeCells count="4">
    <mergeCell ref="D10:D16"/>
    <mergeCell ref="C12:C16"/>
    <mergeCell ref="E14:E16"/>
    <mergeCell ref="C3:E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5.71093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53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70" t="s">
        <v>33</v>
      </c>
      <c r="P3" s="171"/>
      <c r="Q3" s="171"/>
      <c r="R3" s="171"/>
      <c r="S3" s="172"/>
      <c r="T3"/>
    </row>
    <row r="4" spans="1:20" ht="12.75">
      <c r="A4" s="167" t="s">
        <v>23</v>
      </c>
      <c r="B4" s="91" t="s">
        <v>17</v>
      </c>
      <c r="C4" s="96"/>
      <c r="D4" s="97"/>
      <c r="E4" s="97"/>
      <c r="F4" s="97"/>
      <c r="G4" s="97"/>
      <c r="H4" s="97"/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8"/>
      <c r="B5" s="92" t="s">
        <v>13</v>
      </c>
      <c r="C5" s="22"/>
      <c r="D5" s="26"/>
      <c r="E5" s="26"/>
      <c r="F5" s="26"/>
      <c r="G5" s="26"/>
      <c r="H5" s="26"/>
      <c r="I5" s="121"/>
      <c r="J5" s="121"/>
      <c r="K5" s="121"/>
      <c r="L5" s="40"/>
      <c r="O5" s="178" t="s">
        <v>34</v>
      </c>
      <c r="P5" s="174"/>
      <c r="Q5" s="179"/>
      <c r="R5" s="179"/>
      <c r="S5" s="114"/>
      <c r="T5"/>
    </row>
    <row r="6" spans="1:20" ht="12.75">
      <c r="A6" s="168"/>
      <c r="B6" s="93" t="s">
        <v>12</v>
      </c>
      <c r="C6" s="22"/>
      <c r="D6" s="26"/>
      <c r="E6" s="26"/>
      <c r="F6" s="26"/>
      <c r="G6" s="26"/>
      <c r="H6" s="26"/>
      <c r="I6" s="121"/>
      <c r="J6" s="121"/>
      <c r="K6" s="121"/>
      <c r="L6" s="40"/>
      <c r="O6" s="178" t="s">
        <v>35</v>
      </c>
      <c r="P6" s="174"/>
      <c r="Q6" s="179"/>
      <c r="R6" s="179"/>
      <c r="S6" s="114"/>
      <c r="T6"/>
    </row>
    <row r="7" spans="1:20" ht="12.75">
      <c r="A7" s="168"/>
      <c r="B7" s="94" t="s">
        <v>19</v>
      </c>
      <c r="C7" s="116"/>
      <c r="D7" s="108"/>
      <c r="E7" s="112"/>
      <c r="F7" s="112"/>
      <c r="G7" s="112"/>
      <c r="H7" s="112"/>
      <c r="I7" s="122"/>
      <c r="J7" s="122"/>
      <c r="K7" s="122"/>
      <c r="L7" s="113"/>
      <c r="O7" s="178" t="s">
        <v>36</v>
      </c>
      <c r="P7" s="174"/>
      <c r="Q7" s="179"/>
      <c r="R7" s="179"/>
      <c r="S7" s="114"/>
      <c r="T7"/>
    </row>
    <row r="8" spans="1:20" ht="13.5" thickBot="1">
      <c r="A8" s="169"/>
      <c r="B8" s="95" t="s">
        <v>14</v>
      </c>
      <c r="C8" s="23"/>
      <c r="D8" s="27"/>
      <c r="E8" s="27"/>
      <c r="F8" s="27"/>
      <c r="G8" s="27"/>
      <c r="H8" s="27"/>
      <c r="I8" s="123"/>
      <c r="J8" s="123"/>
      <c r="K8" s="123"/>
      <c r="L8" s="41"/>
      <c r="O8" s="180" t="s">
        <v>37</v>
      </c>
      <c r="P8" s="181"/>
      <c r="Q8" s="182"/>
      <c r="R8" s="182"/>
      <c r="S8" s="115"/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7" t="s">
        <v>24</v>
      </c>
      <c r="B10" s="91" t="s">
        <v>17</v>
      </c>
      <c r="C10" s="85"/>
      <c r="D10" s="38"/>
      <c r="E10" s="38"/>
      <c r="F10" s="38"/>
      <c r="G10" s="38"/>
      <c r="H10" s="38"/>
      <c r="I10" s="124"/>
      <c r="J10" s="124"/>
      <c r="K10" s="124"/>
      <c r="L10" s="39"/>
      <c r="T10" s="134"/>
    </row>
    <row r="11" spans="1:20" ht="13.5" thickBot="1">
      <c r="A11" s="168"/>
      <c r="B11" s="92" t="s">
        <v>13</v>
      </c>
      <c r="C11" s="22"/>
      <c r="D11" s="26"/>
      <c r="E11" s="26"/>
      <c r="F11" s="26"/>
      <c r="G11" s="26"/>
      <c r="H11" s="26"/>
      <c r="I11" s="121"/>
      <c r="J11" s="121"/>
      <c r="K11" s="121"/>
      <c r="L11" s="40"/>
      <c r="T11" s="134"/>
    </row>
    <row r="12" spans="1:20" ht="14.25" thickBot="1" thickTop="1">
      <c r="A12" s="168"/>
      <c r="B12" s="93" t="s">
        <v>12</v>
      </c>
      <c r="C12" s="22"/>
      <c r="D12" s="26"/>
      <c r="E12" s="26"/>
      <c r="F12" s="26"/>
      <c r="G12" s="26"/>
      <c r="H12" s="26"/>
      <c r="I12" s="121"/>
      <c r="J12" s="121"/>
      <c r="K12" s="121"/>
      <c r="L12" s="40"/>
      <c r="O12" s="170" t="s">
        <v>89</v>
      </c>
      <c r="P12" s="171"/>
      <c r="Q12" s="171"/>
      <c r="R12" s="171"/>
      <c r="S12" s="172"/>
      <c r="T12" s="134"/>
    </row>
    <row r="13" spans="1:20" ht="13.5" thickTop="1">
      <c r="A13" s="168"/>
      <c r="B13" s="94" t="s">
        <v>19</v>
      </c>
      <c r="C13" s="111"/>
      <c r="D13" s="112"/>
      <c r="E13" s="112"/>
      <c r="F13" s="112"/>
      <c r="G13" s="112"/>
      <c r="H13" s="112"/>
      <c r="I13" s="122"/>
      <c r="J13" s="122"/>
      <c r="K13" s="122"/>
      <c r="L13" s="113"/>
      <c r="O13" s="106"/>
      <c r="P13" s="31"/>
      <c r="Q13" s="31"/>
      <c r="R13" s="31"/>
      <c r="S13" s="107"/>
      <c r="T13" s="134"/>
    </row>
    <row r="14" spans="1:20" ht="13.5" thickBot="1">
      <c r="A14" s="169"/>
      <c r="B14" s="95" t="s">
        <v>14</v>
      </c>
      <c r="C14" s="23"/>
      <c r="D14" s="27"/>
      <c r="E14" s="27"/>
      <c r="F14" s="27"/>
      <c r="G14" s="27"/>
      <c r="H14" s="27"/>
      <c r="I14" s="123"/>
      <c r="J14" s="123"/>
      <c r="K14" s="123"/>
      <c r="L14" s="41"/>
      <c r="O14" s="173" t="s">
        <v>34</v>
      </c>
      <c r="P14" s="174"/>
      <c r="Q14" s="175" t="s">
        <v>91</v>
      </c>
      <c r="R14" s="176"/>
      <c r="S14" s="177"/>
      <c r="T14" s="134"/>
    </row>
    <row r="15" spans="1:20" ht="13.5" thickBot="1">
      <c r="A15" s="55"/>
      <c r="B15" s="42"/>
      <c r="O15" s="173" t="s">
        <v>35</v>
      </c>
      <c r="P15" s="174"/>
      <c r="Q15" s="175" t="s">
        <v>92</v>
      </c>
      <c r="R15" s="176"/>
      <c r="S15" s="177"/>
      <c r="T15" s="134"/>
    </row>
    <row r="16" spans="1:20" ht="12.75">
      <c r="A16" s="167" t="s">
        <v>25</v>
      </c>
      <c r="B16" s="91" t="s">
        <v>17</v>
      </c>
      <c r="C16" s="85"/>
      <c r="D16" s="38"/>
      <c r="E16" s="38"/>
      <c r="F16" s="38"/>
      <c r="G16" s="38"/>
      <c r="H16" s="38"/>
      <c r="I16" s="124"/>
      <c r="J16" s="124"/>
      <c r="K16" s="124"/>
      <c r="L16" s="39"/>
      <c r="O16" s="173" t="s">
        <v>36</v>
      </c>
      <c r="P16" s="174"/>
      <c r="Q16" s="175" t="s">
        <v>90</v>
      </c>
      <c r="R16" s="176"/>
      <c r="S16" s="177"/>
      <c r="T16" s="134"/>
    </row>
    <row r="17" spans="1:20" ht="13.5" thickBot="1">
      <c r="A17" s="168"/>
      <c r="B17" s="92" t="s">
        <v>13</v>
      </c>
      <c r="C17" s="22"/>
      <c r="D17" s="26"/>
      <c r="E17" s="26"/>
      <c r="F17" s="26"/>
      <c r="G17" s="26"/>
      <c r="H17" s="26"/>
      <c r="I17" s="121"/>
      <c r="J17" s="121"/>
      <c r="K17" s="121"/>
      <c r="L17" s="40"/>
      <c r="O17" s="186" t="s">
        <v>37</v>
      </c>
      <c r="P17" s="181"/>
      <c r="Q17" s="164" t="s">
        <v>93</v>
      </c>
      <c r="R17" s="165"/>
      <c r="S17" s="166"/>
      <c r="T17" s="134"/>
    </row>
    <row r="18" spans="1:20" ht="13.5" thickTop="1">
      <c r="A18" s="168"/>
      <c r="B18" s="93" t="s">
        <v>12</v>
      </c>
      <c r="C18" s="22"/>
      <c r="D18" s="26"/>
      <c r="E18" s="26"/>
      <c r="F18" s="26"/>
      <c r="G18" s="26"/>
      <c r="H18" s="26"/>
      <c r="I18" s="121"/>
      <c r="J18" s="121"/>
      <c r="K18" s="121"/>
      <c r="L18" s="40"/>
      <c r="N18" s="134"/>
      <c r="O18" s="134"/>
      <c r="P18" s="134"/>
      <c r="Q18" s="134"/>
      <c r="R18" s="134"/>
      <c r="S18" s="134"/>
      <c r="T18" s="134"/>
    </row>
    <row r="19" spans="1:20" ht="12.75">
      <c r="A19" s="168"/>
      <c r="B19" s="94" t="s">
        <v>19</v>
      </c>
      <c r="C19" s="111"/>
      <c r="D19" s="112"/>
      <c r="E19" s="112"/>
      <c r="F19" s="112"/>
      <c r="G19" s="112"/>
      <c r="H19" s="112"/>
      <c r="I19" s="122"/>
      <c r="J19" s="122"/>
      <c r="K19" s="122"/>
      <c r="L19" s="113"/>
      <c r="N19" s="134"/>
      <c r="O19" s="134"/>
      <c r="P19" s="134"/>
      <c r="Q19" s="134"/>
      <c r="R19" s="134"/>
      <c r="S19" s="134"/>
      <c r="T19" s="134"/>
    </row>
    <row r="20" spans="1:20" ht="13.5" thickBot="1">
      <c r="A20" s="169"/>
      <c r="B20" s="95" t="s">
        <v>14</v>
      </c>
      <c r="C20" s="23"/>
      <c r="D20" s="27"/>
      <c r="E20" s="27"/>
      <c r="F20" s="27"/>
      <c r="G20" s="27"/>
      <c r="H20" s="27"/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7" t="s">
        <v>26</v>
      </c>
      <c r="B22" s="91" t="s">
        <v>17</v>
      </c>
      <c r="C22" s="85"/>
      <c r="D22" s="38"/>
      <c r="E22" s="38"/>
      <c r="F22" s="38"/>
      <c r="G22" s="38"/>
      <c r="H22" s="38"/>
      <c r="I22" s="124"/>
      <c r="J22" s="124"/>
      <c r="K22" s="124"/>
      <c r="L22" s="39"/>
      <c r="T22"/>
    </row>
    <row r="23" spans="1:20" ht="12.75">
      <c r="A23" s="168"/>
      <c r="B23" s="92" t="s">
        <v>13</v>
      </c>
      <c r="C23" s="22"/>
      <c r="D23" s="26"/>
      <c r="E23" s="26"/>
      <c r="F23" s="26"/>
      <c r="G23" s="26"/>
      <c r="H23" s="26"/>
      <c r="I23" s="121"/>
      <c r="J23" s="121"/>
      <c r="K23" s="121"/>
      <c r="L23" s="40"/>
      <c r="T23"/>
    </row>
    <row r="24" spans="1:20" ht="12.75">
      <c r="A24" s="168"/>
      <c r="B24" s="93" t="s">
        <v>12</v>
      </c>
      <c r="C24" s="22"/>
      <c r="D24" s="26"/>
      <c r="E24" s="26"/>
      <c r="F24" s="26"/>
      <c r="G24" s="26"/>
      <c r="H24" s="26"/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8"/>
      <c r="B25" s="94" t="s">
        <v>19</v>
      </c>
      <c r="C25" s="111"/>
      <c r="D25" s="112"/>
      <c r="E25" s="112"/>
      <c r="F25" s="112"/>
      <c r="G25" s="112"/>
      <c r="H25" s="112"/>
      <c r="I25" s="122"/>
      <c r="J25" s="122"/>
      <c r="K25" s="122"/>
      <c r="L25" s="113"/>
      <c r="T25"/>
    </row>
    <row r="26" spans="1:20" ht="13.5" thickBot="1">
      <c r="A26" s="169"/>
      <c r="B26" s="95" t="s">
        <v>14</v>
      </c>
      <c r="C26" s="23"/>
      <c r="D26" s="27"/>
      <c r="E26" s="27"/>
      <c r="F26" s="27"/>
      <c r="G26" s="27"/>
      <c r="H26" s="27"/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7" t="s">
        <v>27</v>
      </c>
      <c r="B28" s="91" t="s">
        <v>17</v>
      </c>
      <c r="C28" s="85"/>
      <c r="D28" s="38"/>
      <c r="E28" s="38"/>
      <c r="F28" s="38"/>
      <c r="G28" s="38"/>
      <c r="H28" s="38"/>
      <c r="I28" s="124"/>
      <c r="J28" s="124"/>
      <c r="K28" s="124"/>
      <c r="L28" s="39"/>
      <c r="T28"/>
    </row>
    <row r="29" spans="1:20" ht="12.75">
      <c r="A29" s="168"/>
      <c r="B29" s="92" t="s">
        <v>13</v>
      </c>
      <c r="C29" s="22"/>
      <c r="D29" s="26"/>
      <c r="E29" s="26"/>
      <c r="F29" s="26"/>
      <c r="G29" s="26"/>
      <c r="H29" s="26"/>
      <c r="I29" s="121"/>
      <c r="J29" s="121"/>
      <c r="K29" s="121"/>
      <c r="L29" s="40"/>
      <c r="T29"/>
    </row>
    <row r="30" spans="1:20" ht="12.75">
      <c r="A30" s="168"/>
      <c r="B30" s="93" t="s">
        <v>12</v>
      </c>
      <c r="C30" s="22"/>
      <c r="D30" s="26"/>
      <c r="E30" s="26"/>
      <c r="F30" s="26"/>
      <c r="G30" s="26"/>
      <c r="H30" s="26"/>
      <c r="I30" s="121"/>
      <c r="J30" s="121"/>
      <c r="K30" s="121"/>
      <c r="L30" s="40"/>
      <c r="T30"/>
    </row>
    <row r="31" spans="1:20" ht="12.75">
      <c r="A31" s="168"/>
      <c r="B31" s="94" t="s">
        <v>19</v>
      </c>
      <c r="C31" s="111"/>
      <c r="D31" s="112"/>
      <c r="E31" s="112"/>
      <c r="F31" s="112"/>
      <c r="G31" s="112"/>
      <c r="H31" s="112"/>
      <c r="I31" s="122"/>
      <c r="J31" s="122"/>
      <c r="K31" s="122"/>
      <c r="L31" s="113"/>
      <c r="T31"/>
    </row>
    <row r="32" spans="1:20" ht="13.5" thickBot="1">
      <c r="A32" s="169"/>
      <c r="B32" s="95" t="s">
        <v>14</v>
      </c>
      <c r="C32" s="23"/>
      <c r="D32" s="27"/>
      <c r="E32" s="27"/>
      <c r="F32" s="27"/>
      <c r="G32" s="27"/>
      <c r="H32" s="27"/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7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8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8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8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9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7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8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8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8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9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7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8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8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8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9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7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8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8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8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9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7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8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8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8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9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8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2</v>
      </c>
      <c r="E64" s="51">
        <f t="shared" si="0"/>
        <v>3</v>
      </c>
      <c r="F64" s="51">
        <f t="shared" si="0"/>
        <v>4</v>
      </c>
      <c r="G64" s="51">
        <f t="shared" si="0"/>
        <v>5</v>
      </c>
      <c r="H64" s="51">
        <f t="shared" si="0"/>
        <v>6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8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84"/>
      <c r="B66" s="44" t="s">
        <v>14</v>
      </c>
      <c r="C66" s="26">
        <f>SUM(C62,C56,C50,C44,C38,C32,C26,C20,C14,C8)</f>
        <v>0</v>
      </c>
      <c r="D66" s="26">
        <f aca="true" t="shared" si="2" ref="D66:L66">SUM(D62,D56,D50,D44,D38,D32,D26,D20,D14,D8)</f>
        <v>0</v>
      </c>
      <c r="E66" s="26">
        <f t="shared" si="2"/>
        <v>0</v>
      </c>
      <c r="F66" s="26">
        <f t="shared" si="2"/>
        <v>0</v>
      </c>
      <c r="G66" s="26">
        <f t="shared" si="2"/>
        <v>0</v>
      </c>
      <c r="H66" s="26">
        <f t="shared" si="2"/>
        <v>0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84"/>
      <c r="B67" s="43" t="s">
        <v>12</v>
      </c>
      <c r="C67" s="26">
        <f>SUM(C60,C54,C48,C42,C36,C30,C24,C18,C12,C6)</f>
        <v>0</v>
      </c>
      <c r="D67" s="26">
        <f aca="true" t="shared" si="3" ref="D67:L67">SUM(D60,D54,D48,D42,D36,D30,D24,D18,D12,D6)</f>
        <v>0</v>
      </c>
      <c r="E67" s="26">
        <f t="shared" si="3"/>
        <v>0</v>
      </c>
      <c r="F67" s="26">
        <f t="shared" si="3"/>
        <v>0</v>
      </c>
      <c r="G67" s="26">
        <f t="shared" si="3"/>
        <v>0</v>
      </c>
      <c r="H67" s="26">
        <f t="shared" si="3"/>
        <v>0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85"/>
      <c r="B68" s="53" t="s">
        <v>13</v>
      </c>
      <c r="C68" s="27">
        <f>SUM(C59,C53,C47,C41,C35,C29,C23,C17,C11,C5)</f>
        <v>0</v>
      </c>
      <c r="D68" s="27">
        <f aca="true" t="shared" si="4" ref="D68:L68">SUM(D59,D53,D47,D41,D35,D29,D23,D17,D11,D5)</f>
        <v>0</v>
      </c>
      <c r="E68" s="27">
        <f t="shared" si="4"/>
        <v>0</v>
      </c>
      <c r="F68" s="27">
        <f t="shared" si="4"/>
        <v>0</v>
      </c>
      <c r="G68" s="27">
        <f t="shared" si="4"/>
        <v>0</v>
      </c>
      <c r="H68" s="27">
        <f t="shared" si="4"/>
        <v>0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1.0004</v>
      </c>
      <c r="E70">
        <f t="shared" si="5"/>
        <v>1.0005</v>
      </c>
      <c r="F70">
        <f t="shared" si="5"/>
        <v>1.0006</v>
      </c>
      <c r="G70">
        <f t="shared" si="5"/>
        <v>1.0007</v>
      </c>
      <c r="H70">
        <f t="shared" si="5"/>
        <v>1.0008</v>
      </c>
      <c r="I70">
        <f t="shared" si="5"/>
        <v>1.0009</v>
      </c>
      <c r="J70">
        <f t="shared" si="5"/>
        <v>1.001</v>
      </c>
      <c r="K70">
        <f t="shared" si="5"/>
        <v>1.0011</v>
      </c>
      <c r="L70">
        <f t="shared" si="5"/>
        <v>1.0012</v>
      </c>
    </row>
  </sheetData>
  <sheetProtection/>
  <mergeCells count="29">
    <mergeCell ref="A58:A62"/>
    <mergeCell ref="A4:A8"/>
    <mergeCell ref="A64:A68"/>
    <mergeCell ref="A34:A38"/>
    <mergeCell ref="A10:A14"/>
    <mergeCell ref="A16:A20"/>
    <mergeCell ref="A22:A26"/>
    <mergeCell ref="A28:A32"/>
    <mergeCell ref="A40:A44"/>
    <mergeCell ref="A46:A50"/>
    <mergeCell ref="A52:A56"/>
    <mergeCell ref="O3:S3"/>
    <mergeCell ref="O5:P5"/>
    <mergeCell ref="O6:P6"/>
    <mergeCell ref="O7:P7"/>
    <mergeCell ref="O8:P8"/>
    <mergeCell ref="Q5:R5"/>
    <mergeCell ref="Q6:R6"/>
    <mergeCell ref="Q7:R7"/>
    <mergeCell ref="Q8:R8"/>
    <mergeCell ref="O17:P17"/>
    <mergeCell ref="Q17:S17"/>
    <mergeCell ref="O12:S12"/>
    <mergeCell ref="O14:P14"/>
    <mergeCell ref="Q14:S14"/>
    <mergeCell ref="O15:P15"/>
    <mergeCell ref="Q15:S15"/>
    <mergeCell ref="O16:P16"/>
    <mergeCell ref="Q16:S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AM66"/>
  <sheetViews>
    <sheetView zoomScalePageLayoutView="0" workbookViewId="0" topLeftCell="A1">
      <selection activeCell="AI29" sqref="AI29:AL29"/>
    </sheetView>
  </sheetViews>
  <sheetFormatPr defaultColWidth="11.421875" defaultRowHeight="12.75"/>
  <cols>
    <col min="1" max="1" width="17.00390625" style="0" customWidth="1"/>
    <col min="2" max="2" width="1.57421875" style="0" customWidth="1"/>
    <col min="3" max="3" width="18.7109375" style="0" customWidth="1"/>
    <col min="4" max="4" width="7.421875" style="0" bestFit="1" customWidth="1"/>
    <col min="5" max="5" width="5.421875" style="0" customWidth="1"/>
    <col min="6" max="6" width="6.421875" style="0" customWidth="1"/>
    <col min="7" max="7" width="5.00390625" style="0" customWidth="1"/>
    <col min="8" max="8" width="4.421875" style="0" hidden="1" customWidth="1"/>
    <col min="9" max="9" width="7.00390625" style="0" hidden="1" customWidth="1"/>
    <col min="10" max="10" width="7.57421875" style="0" hidden="1" customWidth="1"/>
    <col min="11" max="11" width="6.140625" style="73" hidden="1" customWidth="1"/>
    <col min="12" max="12" width="6.57421875" style="76" hidden="1" customWidth="1"/>
    <col min="13" max="13" width="8.7109375" style="79" hidden="1" customWidth="1"/>
    <col min="14" max="14" width="4.57421875" style="0" hidden="1" customWidth="1"/>
    <col min="15" max="15" width="4.140625" style="0" customWidth="1"/>
    <col min="16" max="16" width="7.421875" style="0" bestFit="1" customWidth="1"/>
    <col min="17" max="17" width="4.140625" style="0" customWidth="1"/>
    <col min="18" max="18" width="5.00390625" style="0" customWidth="1"/>
    <col min="19" max="19" width="4.57421875" style="0" bestFit="1" customWidth="1"/>
    <col min="20" max="20" width="5.00390625" style="0" bestFit="1" customWidth="1"/>
    <col min="21" max="21" width="4.140625" style="0" customWidth="1"/>
    <col min="22" max="22" width="7.421875" style="0" bestFit="1" customWidth="1"/>
    <col min="23" max="23" width="4.140625" style="0" customWidth="1"/>
    <col min="24" max="24" width="5.00390625" style="0" bestFit="1" customWidth="1"/>
    <col min="25" max="25" width="4.57421875" style="0" bestFit="1" customWidth="1"/>
    <col min="26" max="26" width="5.00390625" style="0" bestFit="1" customWidth="1"/>
    <col min="27" max="27" width="4.140625" style="0" customWidth="1"/>
    <col min="28" max="28" width="7.421875" style="0" bestFit="1" customWidth="1"/>
    <col min="29" max="29" width="4.140625" style="0" customWidth="1"/>
    <col min="30" max="30" width="5.00390625" style="0" bestFit="1" customWidth="1"/>
    <col min="31" max="31" width="4.57421875" style="0" bestFit="1" customWidth="1"/>
    <col min="32" max="32" width="5.00390625" style="0" bestFit="1" customWidth="1"/>
    <col min="33" max="33" width="4.140625" style="0" customWidth="1"/>
    <col min="34" max="34" width="7.421875" style="0" bestFit="1" customWidth="1"/>
    <col min="35" max="35" width="4.140625" style="0" customWidth="1"/>
    <col min="36" max="36" width="5.00390625" style="0" bestFit="1" customWidth="1"/>
    <col min="37" max="37" width="4.57421875" style="0" bestFit="1" customWidth="1"/>
    <col min="38" max="38" width="5.00390625" style="0" bestFit="1" customWidth="1"/>
    <col min="39" max="47" width="4.140625" style="0" customWidth="1"/>
    <col min="48" max="48" width="3.8515625" style="0" customWidth="1"/>
    <col min="49" max="49" width="4.8515625" style="0" customWidth="1"/>
    <col min="50" max="50" width="4.7109375" style="0" customWidth="1"/>
    <col min="51" max="51" width="4.57421875" style="0" customWidth="1"/>
    <col min="52" max="52" width="4.28125" style="0" customWidth="1"/>
    <col min="53" max="53" width="4.57421875" style="0" customWidth="1"/>
    <col min="54" max="54" width="8.00390625" style="0" customWidth="1"/>
    <col min="55" max="56" width="4.140625" style="0" customWidth="1"/>
    <col min="57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9" width="4.140625" style="0" customWidth="1"/>
  </cols>
  <sheetData>
    <row r="2" spans="1:5" ht="26.25">
      <c r="A2" s="160" t="s">
        <v>51</v>
      </c>
      <c r="B2" s="160"/>
      <c r="C2" s="160"/>
      <c r="E2" s="1" t="s">
        <v>85</v>
      </c>
    </row>
    <row r="6" spans="1:4" ht="15">
      <c r="A6" s="3" t="s">
        <v>2</v>
      </c>
      <c r="B6" s="4" t="s">
        <v>1</v>
      </c>
      <c r="C6" s="90" t="s">
        <v>86</v>
      </c>
      <c r="D6" s="3"/>
    </row>
    <row r="7" spans="1:4" ht="15">
      <c r="A7" s="3" t="s">
        <v>3</v>
      </c>
      <c r="B7" s="4" t="s">
        <v>1</v>
      </c>
      <c r="C7" s="5" t="s">
        <v>47</v>
      </c>
      <c r="D7" s="3"/>
    </row>
    <row r="8" spans="1:4" ht="15">
      <c r="A8" s="3" t="s">
        <v>4</v>
      </c>
      <c r="B8" s="4" t="s">
        <v>1</v>
      </c>
      <c r="C8" s="3" t="s">
        <v>46</v>
      </c>
      <c r="D8" s="3"/>
    </row>
    <row r="9" spans="1:4" ht="15">
      <c r="A9" s="3" t="s">
        <v>8</v>
      </c>
      <c r="B9" s="4" t="s">
        <v>1</v>
      </c>
      <c r="C9" s="3" t="s">
        <v>88</v>
      </c>
      <c r="D9" s="3"/>
    </row>
    <row r="10" spans="1:4" ht="15">
      <c r="A10" s="3" t="s">
        <v>5</v>
      </c>
      <c r="B10" s="4" t="s">
        <v>1</v>
      </c>
      <c r="C10" s="141" t="s">
        <v>116</v>
      </c>
      <c r="D10" s="3"/>
    </row>
    <row r="11" spans="1:4" ht="15">
      <c r="A11" s="90" t="s">
        <v>45</v>
      </c>
      <c r="B11" s="4" t="s">
        <v>1</v>
      </c>
      <c r="C11" s="131" t="s">
        <v>87</v>
      </c>
      <c r="D11" s="3"/>
    </row>
    <row r="12" spans="1:4" ht="15">
      <c r="A12" s="3" t="s">
        <v>6</v>
      </c>
      <c r="B12" s="4" t="s">
        <v>1</v>
      </c>
      <c r="C12" s="90" t="s">
        <v>31</v>
      </c>
      <c r="D12" s="3"/>
    </row>
    <row r="13" spans="1:4" ht="15">
      <c r="A13" s="3" t="s">
        <v>7</v>
      </c>
      <c r="B13" s="4" t="s">
        <v>1</v>
      </c>
      <c r="C13" s="3" t="s">
        <v>0</v>
      </c>
      <c r="D13" s="3"/>
    </row>
    <row r="14" ht="13.5" thickBot="1"/>
    <row r="15" spans="4:38" ht="13.5" thickBot="1">
      <c r="D15" s="161" t="s">
        <v>52</v>
      </c>
      <c r="E15" s="162"/>
      <c r="F15" s="163"/>
      <c r="G15" s="87"/>
      <c r="H15" s="8"/>
      <c r="I15" s="8"/>
      <c r="J15" s="8"/>
      <c r="K15" s="74"/>
      <c r="L15" s="77"/>
      <c r="M15" s="80"/>
      <c r="N15" s="8"/>
      <c r="Q15" s="157" t="s">
        <v>62</v>
      </c>
      <c r="R15" s="158"/>
      <c r="S15" s="158"/>
      <c r="T15" s="159"/>
      <c r="U15" s="37"/>
      <c r="W15" s="157" t="s">
        <v>115</v>
      </c>
      <c r="X15" s="158"/>
      <c r="Y15" s="158"/>
      <c r="Z15" s="159"/>
      <c r="AA15" s="31"/>
      <c r="AC15" s="157" t="s">
        <v>142</v>
      </c>
      <c r="AD15" s="158"/>
      <c r="AE15" s="158"/>
      <c r="AF15" s="159"/>
      <c r="AG15" s="31"/>
      <c r="AI15" s="157" t="s">
        <v>164</v>
      </c>
      <c r="AJ15" s="158"/>
      <c r="AK15" s="158"/>
      <c r="AL15" s="159"/>
    </row>
    <row r="16" spans="1:38" ht="75" customHeight="1" thickBot="1">
      <c r="A16" s="9" t="s">
        <v>10</v>
      </c>
      <c r="C16" s="9" t="s">
        <v>9</v>
      </c>
      <c r="D16" s="16" t="s">
        <v>11</v>
      </c>
      <c r="E16" s="18" t="s">
        <v>15</v>
      </c>
      <c r="F16" s="17" t="s">
        <v>16</v>
      </c>
      <c r="G16" s="45"/>
      <c r="H16" s="6"/>
      <c r="I16" s="6"/>
      <c r="J16" s="6"/>
      <c r="K16" s="16" t="s">
        <v>11</v>
      </c>
      <c r="L16" s="126" t="s">
        <v>15</v>
      </c>
      <c r="M16" s="128" t="s">
        <v>16</v>
      </c>
      <c r="N16" s="6"/>
      <c r="P16" s="56" t="s">
        <v>18</v>
      </c>
      <c r="Q16" s="56" t="s">
        <v>10</v>
      </c>
      <c r="R16" s="57" t="s">
        <v>14</v>
      </c>
      <c r="S16" s="58" t="s">
        <v>12</v>
      </c>
      <c r="T16" s="59" t="s">
        <v>13</v>
      </c>
      <c r="U16" s="45"/>
      <c r="V16" s="56" t="s">
        <v>18</v>
      </c>
      <c r="W16" s="56" t="s">
        <v>10</v>
      </c>
      <c r="X16" s="57" t="s">
        <v>14</v>
      </c>
      <c r="Y16" s="58" t="s">
        <v>12</v>
      </c>
      <c r="Z16" s="59" t="s">
        <v>13</v>
      </c>
      <c r="AA16" s="31"/>
      <c r="AB16" s="56" t="s">
        <v>18</v>
      </c>
      <c r="AC16" s="56" t="s">
        <v>10</v>
      </c>
      <c r="AD16" s="57" t="s">
        <v>14</v>
      </c>
      <c r="AE16" s="58" t="s">
        <v>12</v>
      </c>
      <c r="AF16" s="59" t="s">
        <v>13</v>
      </c>
      <c r="AG16" s="31"/>
      <c r="AH16" s="56" t="s">
        <v>18</v>
      </c>
      <c r="AI16" s="56" t="s">
        <v>10</v>
      </c>
      <c r="AJ16" s="57" t="s">
        <v>14</v>
      </c>
      <c r="AK16" s="58" t="s">
        <v>12</v>
      </c>
      <c r="AL16" s="59" t="s">
        <v>13</v>
      </c>
    </row>
    <row r="17" spans="1:33" ht="9" customHeight="1" thickBot="1">
      <c r="A17" s="7"/>
      <c r="C17" s="7"/>
      <c r="D17" s="82"/>
      <c r="E17" s="83"/>
      <c r="F17" s="84"/>
      <c r="G17" s="45"/>
      <c r="H17" s="6"/>
      <c r="I17" s="6"/>
      <c r="J17" s="6"/>
      <c r="K17" s="75"/>
      <c r="L17" s="78"/>
      <c r="M17" s="81"/>
      <c r="N17" s="6"/>
      <c r="U17" s="48"/>
      <c r="AA17" s="31"/>
      <c r="AG17" s="31"/>
    </row>
    <row r="18" spans="1:38" ht="12.75">
      <c r="A18" s="109" t="s">
        <v>38</v>
      </c>
      <c r="B18" s="24"/>
      <c r="C18" s="24" t="str">
        <f>VLOOKUP(1,H$57:M$66,3,FALSE)</f>
        <v>Stefan</v>
      </c>
      <c r="D18" s="24">
        <f>VLOOKUP(1,H57:M66,4,FALSE)</f>
        <v>91</v>
      </c>
      <c r="E18" s="24">
        <f>VLOOKUP(1,H57:M66,5,FALSE)</f>
        <v>47</v>
      </c>
      <c r="F18" s="25">
        <f>VLOOKUP(1,H57:M66,6,FALSE)</f>
        <v>2761</v>
      </c>
      <c r="G18" s="31"/>
      <c r="J18" s="31" t="str">
        <f>Vorlage!$C$3</f>
        <v>Stefan</v>
      </c>
      <c r="K18" s="73">
        <f>VLOOKUP($J18,$P$18:$T$27,3,FALSE)+VLOOKUP($J18,$V$18:$Z$27,3,FALSE)+VLOOKUP($J18,$AB$18:$AF$27,3,FALSE)+VLOOKUP($J18,$AH$18:$AL$27,3,FALSE)</f>
        <v>48</v>
      </c>
      <c r="L18" s="127">
        <f>VLOOKUP($J18,$P$18:$T$27,4,FALSE)+VLOOKUP($J18,$V$18:$Z$27,4,FALSE)+VLOOKUP($J18,$AB$18:$AF$27,4,FALSE)+VLOOKUP($J18,$AH$18:$AL$27,4,FALSE)</f>
        <v>29</v>
      </c>
      <c r="M18" s="129">
        <f>VLOOKUP($J18,$P$18:$T$27,5,FALSE)+VLOOKUP($J18,$V$18:$Z$27,5,FALSE)+VLOOKUP($J18,$AB$18:$AF$27,5,FALSE)+VLOOKUP($J18,$AH$18:$AL$27,5,FALSE)</f>
        <v>1567</v>
      </c>
      <c r="P18" s="63" t="str">
        <f ca="1">HLOOKUP(Q18,INDIRECT(Q$15&amp;"!$C$64:$l$68"),2,FALSE)</f>
        <v>Stefan</v>
      </c>
      <c r="Q18" s="64">
        <v>1</v>
      </c>
      <c r="R18" s="65">
        <f ca="1">HLOOKUP(Q18,INDIRECT(Q15&amp;"!$C$64:$l$68"),3,FALSE)</f>
        <v>12</v>
      </c>
      <c r="S18" s="66">
        <f ca="1">HLOOKUP($Q18,INDIRECT(Q$15&amp;"!$C$64:$l$68"),4,FALSE)</f>
        <v>8</v>
      </c>
      <c r="T18" s="67">
        <f ca="1">HLOOKUP($Q18,INDIRECT(Q$15&amp;"!$C$64:$l$68"),5,FALSE)</f>
        <v>390</v>
      </c>
      <c r="U18" s="48"/>
      <c r="V18" s="63" t="str">
        <f ca="1">HLOOKUP(W18,INDIRECT(W$15&amp;"!$C$64:$l$68"),2,FALSE)</f>
        <v>Stefan</v>
      </c>
      <c r="W18" s="64">
        <v>1</v>
      </c>
      <c r="X18" s="65">
        <f ca="1">HLOOKUP($Q18,INDIRECT(W$15&amp;"!$C$64:$l$68"),3,FALSE)</f>
        <v>14</v>
      </c>
      <c r="Y18" s="66">
        <f ca="1">HLOOKUP($Q18,INDIRECT(W$15&amp;"!$C$64:$l$68"),4,FALSE)</f>
        <v>7</v>
      </c>
      <c r="Z18" s="67">
        <f ca="1">HLOOKUP($Q18,INDIRECT(W$15&amp;"!$C$64:$l$68"),5,FALSE)</f>
        <v>394</v>
      </c>
      <c r="AA18" s="31"/>
      <c r="AB18" s="63" t="str">
        <f ca="1">HLOOKUP(AC18,INDIRECT(AC$15&amp;"!$C$64:$l$68"),2,FALSE)</f>
        <v>Stefan</v>
      </c>
      <c r="AC18" s="64">
        <v>1</v>
      </c>
      <c r="AD18" s="65">
        <f ca="1">HLOOKUP($Q18,INDIRECT(AC$15&amp;"!$C$64:$l$68"),3,FALSE)</f>
        <v>13</v>
      </c>
      <c r="AE18" s="66">
        <f ca="1">HLOOKUP($Q18,INDIRECT(AC$15&amp;"!$C$64:$l$68"),4,FALSE)</f>
        <v>5</v>
      </c>
      <c r="AF18" s="67">
        <f ca="1">HLOOKUP($Q18,INDIRECT(AC$15&amp;"!$C$64:$l$68"),5,FALSE)</f>
        <v>394</v>
      </c>
      <c r="AG18" s="31"/>
      <c r="AH18" s="63" t="str">
        <f ca="1">HLOOKUP(AI18,INDIRECT(AI$15&amp;"!$C$64:$l$68"),2,FALSE)</f>
        <v>Rainer</v>
      </c>
      <c r="AI18" s="64">
        <v>1</v>
      </c>
      <c r="AJ18" s="65">
        <f ca="1">HLOOKUP($Q18,INDIRECT(AI$15&amp;"!$C$64:$l$68"),3,FALSE)</f>
        <v>13</v>
      </c>
      <c r="AK18" s="66">
        <f ca="1">HLOOKUP($Q18,INDIRECT(AI$15&amp;"!$C$64:$l$68"),4,FALSE)</f>
        <v>7</v>
      </c>
      <c r="AL18" s="67">
        <f ca="1">HLOOKUP($Q18,INDIRECT(AI$15&amp;"!$C$64:$l$68"),5,FALSE)</f>
        <v>393</v>
      </c>
    </row>
    <row r="19" spans="1:38" ht="12.75">
      <c r="A19" s="52" t="s">
        <v>39</v>
      </c>
      <c r="B19" s="10"/>
      <c r="C19" s="10" t="str">
        <f>VLOOKUP(2,$H$57:$M$66,3,FALSE)</f>
        <v>Rainer</v>
      </c>
      <c r="D19" s="10">
        <f>VLOOKUP(2,H57:M66,4,FALSE)</f>
        <v>71</v>
      </c>
      <c r="E19" s="10">
        <f>VLOOKUP(2,H57:M66,5,FALSE)</f>
        <v>132</v>
      </c>
      <c r="F19" s="12">
        <f>VLOOKUP(2,H57:M66,6,FALSE)</f>
        <v>2695</v>
      </c>
      <c r="G19" s="31"/>
      <c r="J19" s="31" t="str">
        <f>Vorlage!$D$3</f>
        <v>Rainer</v>
      </c>
      <c r="K19" s="73">
        <f aca="true" t="shared" si="0" ref="K19:K27">VLOOKUP($J19,$P$18:$T$27,3,FALSE)+VLOOKUP($J19,$V$18:$Z$27,3,FALSE)+VLOOKUP($J19,$AB$18:$AF$27,3,FALSE)+VLOOKUP($J19,$AH$18:$AL$27,3,FALSE)</f>
        <v>40</v>
      </c>
      <c r="L19" s="127">
        <f aca="true" t="shared" si="1" ref="L19:L27">VLOOKUP($J19,$P$18:$T$27,4,FALSE)+VLOOKUP($J19,$V$18:$Z$27,4,FALSE)+VLOOKUP($J19,$AB$18:$AF$27,4,FALSE)+VLOOKUP($J19,$AH$18:$AL$27,4,FALSE)</f>
        <v>61</v>
      </c>
      <c r="M19" s="129">
        <f aca="true" t="shared" si="2" ref="M19:M27">VLOOKUP($J19,$P$18:$T$27,5,FALSE)+VLOOKUP($J19,$V$18:$Z$27,5,FALSE)+VLOOKUP($J19,$AB$18:$AF$27,5,FALSE)+VLOOKUP($J19,$AH$18:$AL$27,5,FALSE)</f>
        <v>1543</v>
      </c>
      <c r="P19" s="11" t="str">
        <f aca="true" ca="1" t="shared" si="3" ref="P19:P27">HLOOKUP(Q19,INDIRECT(Q$15&amp;"!$C$64:$l$68"),2,FALSE)</f>
        <v>Mecky</v>
      </c>
      <c r="Q19" s="60">
        <v>2</v>
      </c>
      <c r="R19" s="61">
        <f aca="true" ca="1" t="shared" si="4" ref="R19:R27">HLOOKUP($Q19,INDIRECT(Q$15&amp;"!$C$64:$l$68"),3,FALSE)</f>
        <v>12</v>
      </c>
      <c r="S19" s="62">
        <f aca="true" ca="1" t="shared" si="5" ref="S19:S27">HLOOKUP($Q19,INDIRECT(Q$15&amp;"!$C$64:$l$68"),4,FALSE)</f>
        <v>5</v>
      </c>
      <c r="T19" s="68">
        <f aca="true" ca="1" t="shared" si="6" ref="T19:T27">HLOOKUP($Q19,INDIRECT(Q$15&amp;"!$C$64:$l$68"),5,FALSE)</f>
        <v>395</v>
      </c>
      <c r="U19" s="48"/>
      <c r="V19" s="11" t="str">
        <f aca="true" ca="1" t="shared" si="7" ref="V19:V27">HLOOKUP(W19,INDIRECT(W$15&amp;"!$C$64:$l$68"),2,FALSE)</f>
        <v>Mecky</v>
      </c>
      <c r="W19" s="60">
        <v>2</v>
      </c>
      <c r="X19" s="61">
        <f aca="true" ca="1" t="shared" si="8" ref="X19:X27">HLOOKUP($Q19,INDIRECT(W$15&amp;"!$C$64:$l$68"),3,FALSE)</f>
        <v>11</v>
      </c>
      <c r="Y19" s="62">
        <f aca="true" ca="1" t="shared" si="9" ref="Y19:Y27">HLOOKUP($Q19,INDIRECT(W$15&amp;"!$C$64:$l$68"),4,FALSE)</f>
        <v>15</v>
      </c>
      <c r="Z19" s="68">
        <f aca="true" ca="1" t="shared" si="10" ref="Z19:Z27">HLOOKUP($Q19,INDIRECT(W$15&amp;"!$C$64:$l$68"),5,FALSE)</f>
        <v>387</v>
      </c>
      <c r="AA19" s="31"/>
      <c r="AB19" s="11" t="str">
        <f aca="true" ca="1" t="shared" si="11" ref="AB19:AB27">HLOOKUP(AC19,INDIRECT(AC$15&amp;"!$C$64:$l$68"),2,FALSE)</f>
        <v>Andy</v>
      </c>
      <c r="AC19" s="60">
        <v>2</v>
      </c>
      <c r="AD19" s="61">
        <f aca="true" ca="1" t="shared" si="12" ref="AD19:AD27">HLOOKUP($Q19,INDIRECT(AC$15&amp;"!$C$64:$l$68"),3,FALSE)</f>
        <v>12</v>
      </c>
      <c r="AE19" s="62">
        <f aca="true" ca="1" t="shared" si="13" ref="AE19:AE27">HLOOKUP($Q19,INDIRECT(AC$15&amp;"!$C$64:$l$68"),4,FALSE)</f>
        <v>11</v>
      </c>
      <c r="AF19" s="68">
        <f aca="true" ca="1" t="shared" si="14" ref="AF19:AF27">HLOOKUP($Q19,INDIRECT(AC$15&amp;"!$C$64:$l$68"),5,FALSE)</f>
        <v>390</v>
      </c>
      <c r="AG19" s="31"/>
      <c r="AH19" s="11" t="str">
        <f aca="true" ca="1" t="shared" si="15" ref="AH19:AH27">HLOOKUP(AI19,INDIRECT(AI$15&amp;"!$C$64:$l$68"),2,FALSE)</f>
        <v>Mecky</v>
      </c>
      <c r="AI19" s="60">
        <v>2</v>
      </c>
      <c r="AJ19" s="61">
        <f aca="true" ca="1" t="shared" si="16" ref="AJ19:AJ27">HLOOKUP($Q19,INDIRECT(AI$15&amp;"!$C$64:$l$68"),3,FALSE)</f>
        <v>13</v>
      </c>
      <c r="AK19" s="62">
        <f aca="true" ca="1" t="shared" si="17" ref="AK19:AK27">HLOOKUP($Q19,INDIRECT(AI$15&amp;"!$C$64:$l$68"),4,FALSE)</f>
        <v>9</v>
      </c>
      <c r="AL19" s="68">
        <f aca="true" ca="1" t="shared" si="18" ref="AL19:AL27">HLOOKUP($Q19,INDIRECT(AI$15&amp;"!$C$64:$l$68"),5,FALSE)</f>
        <v>395</v>
      </c>
    </row>
    <row r="20" spans="1:38" ht="12.75">
      <c r="A20" s="52" t="s">
        <v>40</v>
      </c>
      <c r="B20" s="10"/>
      <c r="C20" s="10" t="str">
        <f>VLOOKUP(3,$H$57:$M$66,3,FALSE)</f>
        <v>Mecky</v>
      </c>
      <c r="D20" s="10">
        <f>VLOOKUP(3,H57:M66,4,FALSE)</f>
        <v>70</v>
      </c>
      <c r="E20" s="10">
        <f>VLOOKUP(3,H57:M66,5,FALSE)</f>
        <v>75</v>
      </c>
      <c r="F20" s="12">
        <f>VLOOKUP(3,H57:M66,6,FALSE)</f>
        <v>2344</v>
      </c>
      <c r="G20" s="31"/>
      <c r="J20" s="31" t="str">
        <f>Vorlage!$E$3</f>
        <v>Andy</v>
      </c>
      <c r="K20" s="73">
        <f t="shared" si="0"/>
        <v>31</v>
      </c>
      <c r="L20" s="127">
        <f t="shared" si="1"/>
        <v>46</v>
      </c>
      <c r="M20" s="129">
        <f t="shared" si="2"/>
        <v>1159</v>
      </c>
      <c r="P20" s="11" t="str">
        <f ca="1" t="shared" si="3"/>
        <v>Rainer</v>
      </c>
      <c r="Q20" s="60">
        <v>3</v>
      </c>
      <c r="R20" s="61">
        <f ca="1" t="shared" si="4"/>
        <v>10</v>
      </c>
      <c r="S20" s="62">
        <f ca="1" t="shared" si="5"/>
        <v>9</v>
      </c>
      <c r="T20" s="68">
        <f ca="1" t="shared" si="6"/>
        <v>391</v>
      </c>
      <c r="U20" s="48"/>
      <c r="V20" s="11" t="str">
        <f ca="1" t="shared" si="7"/>
        <v>Rainer</v>
      </c>
      <c r="W20" s="60">
        <v>3</v>
      </c>
      <c r="X20" s="61">
        <f ca="1" t="shared" si="8"/>
        <v>10</v>
      </c>
      <c r="Y20" s="62">
        <f ca="1" t="shared" si="9"/>
        <v>23</v>
      </c>
      <c r="Z20" s="68">
        <f ca="1" t="shared" si="10"/>
        <v>379</v>
      </c>
      <c r="AA20" s="31"/>
      <c r="AB20" s="11" t="str">
        <f ca="1" t="shared" si="11"/>
        <v>Mecky</v>
      </c>
      <c r="AC20" s="60">
        <v>3</v>
      </c>
      <c r="AD20" s="61">
        <f ca="1" t="shared" si="12"/>
        <v>12</v>
      </c>
      <c r="AE20" s="62">
        <f ca="1" t="shared" si="13"/>
        <v>13</v>
      </c>
      <c r="AF20" s="68">
        <f ca="1" t="shared" si="14"/>
        <v>392</v>
      </c>
      <c r="AG20" s="31"/>
      <c r="AH20" s="11" t="str">
        <f ca="1" t="shared" si="15"/>
        <v>Stefan</v>
      </c>
      <c r="AI20" s="60">
        <v>3</v>
      </c>
      <c r="AJ20" s="61">
        <f ca="1" t="shared" si="16"/>
        <v>9</v>
      </c>
      <c r="AK20" s="62">
        <f ca="1" t="shared" si="17"/>
        <v>9</v>
      </c>
      <c r="AL20" s="68">
        <f ca="1" t="shared" si="18"/>
        <v>389</v>
      </c>
    </row>
    <row r="21" spans="1:38" ht="12.75">
      <c r="A21" s="52" t="s">
        <v>41</v>
      </c>
      <c r="B21" s="10"/>
      <c r="C21" s="10" t="str">
        <f>VLOOKUP(4,$H$57:$M$63,3,FALSE)</f>
        <v>Andy</v>
      </c>
      <c r="D21" s="10">
        <f>VLOOKUP(4,H57:M66,4,FALSE)</f>
        <v>55</v>
      </c>
      <c r="E21" s="10">
        <f>VLOOKUP(4,H57:M66,5,FALSE)</f>
        <v>110</v>
      </c>
      <c r="F21" s="12">
        <f>VLOOKUP(4,H57:M66,6,FALSE)</f>
        <v>2295</v>
      </c>
      <c r="G21" s="31"/>
      <c r="J21" s="31" t="str">
        <f>Vorlage!$F$3</f>
        <v>Mecky</v>
      </c>
      <c r="K21" s="73">
        <f t="shared" si="0"/>
        <v>48</v>
      </c>
      <c r="L21" s="127">
        <f t="shared" si="1"/>
        <v>42</v>
      </c>
      <c r="M21" s="129">
        <f t="shared" si="2"/>
        <v>1569</v>
      </c>
      <c r="P21" s="11" t="str">
        <f ca="1" t="shared" si="3"/>
        <v>Andy</v>
      </c>
      <c r="Q21" s="60">
        <v>4</v>
      </c>
      <c r="R21" s="61">
        <f ca="1" t="shared" si="4"/>
        <v>10</v>
      </c>
      <c r="S21" s="62">
        <f ca="1" t="shared" si="5"/>
        <v>15</v>
      </c>
      <c r="T21" s="68">
        <f ca="1" t="shared" si="6"/>
        <v>387</v>
      </c>
      <c r="U21" s="48"/>
      <c r="V21" s="11" t="str">
        <f ca="1" t="shared" si="7"/>
        <v>Andy</v>
      </c>
      <c r="W21" s="60">
        <v>4</v>
      </c>
      <c r="X21" s="61">
        <f ca="1" t="shared" si="8"/>
        <v>9</v>
      </c>
      <c r="Y21" s="62">
        <f ca="1" t="shared" si="9"/>
        <v>20</v>
      </c>
      <c r="Z21" s="68">
        <f ca="1" t="shared" si="10"/>
        <v>382</v>
      </c>
      <c r="AA21" s="31"/>
      <c r="AB21" s="11" t="str">
        <f ca="1" t="shared" si="11"/>
        <v>Benny</v>
      </c>
      <c r="AC21" s="60">
        <v>4</v>
      </c>
      <c r="AD21" s="61">
        <f ca="1" t="shared" si="12"/>
        <v>10</v>
      </c>
      <c r="AE21" s="62">
        <f ca="1" t="shared" si="13"/>
        <v>13</v>
      </c>
      <c r="AF21" s="68">
        <f ca="1" t="shared" si="14"/>
        <v>382</v>
      </c>
      <c r="AG21" s="31"/>
      <c r="AH21" s="11" t="str">
        <f ca="1" t="shared" si="15"/>
        <v>Thomas S.</v>
      </c>
      <c r="AI21" s="60">
        <v>4</v>
      </c>
      <c r="AJ21" s="61">
        <f ca="1" t="shared" si="16"/>
        <v>8</v>
      </c>
      <c r="AK21" s="62">
        <f ca="1" t="shared" si="17"/>
        <v>8</v>
      </c>
      <c r="AL21" s="68">
        <f ca="1" t="shared" si="18"/>
        <v>374</v>
      </c>
    </row>
    <row r="22" spans="1:38" ht="12.75">
      <c r="A22" s="52" t="s">
        <v>42</v>
      </c>
      <c r="B22" s="10"/>
      <c r="C22" s="10" t="str">
        <f>VLOOKUP(5,$H$57:$M$66,3,FALSE)</f>
        <v>Thomas S.</v>
      </c>
      <c r="D22" s="10">
        <f>VLOOKUP(5,H57:M66,4,FALSE)</f>
        <v>46</v>
      </c>
      <c r="E22" s="10">
        <f>VLOOKUP(5,H57:M66,5,FALSE)</f>
        <v>72</v>
      </c>
      <c r="F22" s="12">
        <f>VLOOKUP(5,H57:M66,6,FALSE)</f>
        <v>2617</v>
      </c>
      <c r="G22" s="31"/>
      <c r="J22" s="31" t="str">
        <f>Vorlage!$G$3</f>
        <v>Benny</v>
      </c>
      <c r="K22" s="73">
        <f t="shared" si="0"/>
        <v>17</v>
      </c>
      <c r="L22" s="127">
        <f t="shared" si="1"/>
        <v>29</v>
      </c>
      <c r="M22" s="129">
        <f t="shared" si="2"/>
        <v>759</v>
      </c>
      <c r="P22" s="11" t="str">
        <f ca="1" t="shared" si="3"/>
        <v>Thomas S.</v>
      </c>
      <c r="Q22" s="60">
        <v>5</v>
      </c>
      <c r="R22" s="61">
        <f ca="1" t="shared" si="4"/>
        <v>6</v>
      </c>
      <c r="S22" s="62">
        <f ca="1" t="shared" si="5"/>
        <v>6</v>
      </c>
      <c r="T22" s="68">
        <f ca="1" t="shared" si="6"/>
        <v>376</v>
      </c>
      <c r="U22" s="48"/>
      <c r="V22" s="11" t="str">
        <f ca="1" t="shared" si="7"/>
        <v>Thomas S.</v>
      </c>
      <c r="W22" s="60">
        <v>5</v>
      </c>
      <c r="X22" s="61">
        <f ca="1" t="shared" si="8"/>
        <v>6</v>
      </c>
      <c r="Y22" s="62">
        <f ca="1" t="shared" si="9"/>
        <v>13</v>
      </c>
      <c r="Z22" s="68">
        <f ca="1" t="shared" si="10"/>
        <v>366</v>
      </c>
      <c r="AA22" s="31"/>
      <c r="AB22" s="11" t="str">
        <f ca="1" t="shared" si="11"/>
        <v>Rainer</v>
      </c>
      <c r="AC22" s="60">
        <v>5</v>
      </c>
      <c r="AD22" s="61">
        <f ca="1" t="shared" si="12"/>
        <v>7</v>
      </c>
      <c r="AE22" s="62">
        <f ca="1" t="shared" si="13"/>
        <v>22</v>
      </c>
      <c r="AF22" s="68">
        <f ca="1" t="shared" si="14"/>
        <v>380</v>
      </c>
      <c r="AG22" s="31"/>
      <c r="AH22" s="11" t="str">
        <f ca="1" t="shared" si="15"/>
        <v>Benny</v>
      </c>
      <c r="AI22" s="60">
        <v>5</v>
      </c>
      <c r="AJ22" s="61">
        <f ca="1" t="shared" si="16"/>
        <v>7</v>
      </c>
      <c r="AK22" s="62">
        <f ca="1" t="shared" si="17"/>
        <v>16</v>
      </c>
      <c r="AL22" s="68">
        <f ca="1" t="shared" si="18"/>
        <v>377</v>
      </c>
    </row>
    <row r="23" spans="1:38" ht="12.75">
      <c r="A23" s="52" t="s">
        <v>43</v>
      </c>
      <c r="B23" s="10"/>
      <c r="C23" s="10" t="str">
        <f>VLOOKUP(6,$H$57:$M$66,3,FALSE)</f>
        <v>Benny</v>
      </c>
      <c r="D23" s="10">
        <f>VLOOKUP(6,H57:M66,4,FALSE)</f>
        <v>17</v>
      </c>
      <c r="E23" s="10">
        <f>VLOOKUP(6,H57:M66,5,FALSE)</f>
        <v>29</v>
      </c>
      <c r="F23" s="12">
        <f>VLOOKUP(6,H57:M66,6,FALSE)</f>
        <v>759</v>
      </c>
      <c r="G23" s="31"/>
      <c r="J23" s="31" t="str">
        <f>Vorlage!$H$3</f>
        <v>Thomas S.</v>
      </c>
      <c r="K23" s="73">
        <f t="shared" si="0"/>
        <v>26</v>
      </c>
      <c r="L23" s="127">
        <f t="shared" si="1"/>
        <v>39</v>
      </c>
      <c r="M23" s="129">
        <f t="shared" si="2"/>
        <v>1491</v>
      </c>
      <c r="P23" s="11" t="str">
        <f ca="1" t="shared" si="3"/>
        <v>Benny</v>
      </c>
      <c r="Q23" s="60">
        <v>6</v>
      </c>
      <c r="R23" s="61">
        <f ca="1" t="shared" si="4"/>
        <v>0</v>
      </c>
      <c r="S23" s="62">
        <f ca="1" t="shared" si="5"/>
        <v>0</v>
      </c>
      <c r="T23" s="68">
        <f ca="1" t="shared" si="6"/>
        <v>0</v>
      </c>
      <c r="U23" s="48"/>
      <c r="V23" s="11" t="str">
        <f ca="1" t="shared" si="7"/>
        <v>Benny</v>
      </c>
      <c r="W23" s="60">
        <v>6</v>
      </c>
      <c r="X23" s="61">
        <f ca="1" t="shared" si="8"/>
        <v>0</v>
      </c>
      <c r="Y23" s="62">
        <f ca="1" t="shared" si="9"/>
        <v>0</v>
      </c>
      <c r="Z23" s="68">
        <f ca="1" t="shared" si="10"/>
        <v>0</v>
      </c>
      <c r="AA23" s="31"/>
      <c r="AB23" s="11" t="str">
        <f ca="1" t="shared" si="11"/>
        <v>Thomas S.</v>
      </c>
      <c r="AC23" s="60">
        <v>6</v>
      </c>
      <c r="AD23" s="61">
        <f ca="1" t="shared" si="12"/>
        <v>6</v>
      </c>
      <c r="AE23" s="62">
        <f ca="1" t="shared" si="13"/>
        <v>12</v>
      </c>
      <c r="AF23" s="68">
        <f ca="1" t="shared" si="14"/>
        <v>375</v>
      </c>
      <c r="AG23" s="31"/>
      <c r="AH23" s="11" t="str">
        <f ca="1" t="shared" si="15"/>
        <v>Andy</v>
      </c>
      <c r="AI23" s="60">
        <v>6</v>
      </c>
      <c r="AJ23" s="61">
        <f ca="1" t="shared" si="16"/>
        <v>0</v>
      </c>
      <c r="AK23" s="62">
        <f ca="1" t="shared" si="17"/>
        <v>0</v>
      </c>
      <c r="AL23" s="68">
        <f ca="1" t="shared" si="18"/>
        <v>0</v>
      </c>
    </row>
    <row r="24" spans="1:39" ht="12.75">
      <c r="A24" s="130" t="s">
        <v>44</v>
      </c>
      <c r="B24" s="10"/>
      <c r="C24" s="10">
        <f>VLOOKUP(7,$H$57:$M$66,3,FALSE)</f>
        <v>0</v>
      </c>
      <c r="D24" s="10">
        <f>VLOOKUP(7,$H$57:$M$66,4,FALSE)</f>
        <v>0</v>
      </c>
      <c r="E24" s="10">
        <f>VLOOKUP(7,H57:M66,5,FALSE)</f>
        <v>0</v>
      </c>
      <c r="F24" s="12">
        <f>VLOOKUP(7,H57:M66,6,FALSE)</f>
        <v>0</v>
      </c>
      <c r="G24" s="48"/>
      <c r="J24" s="31">
        <f>Vorlage!$I$3</f>
        <v>0</v>
      </c>
      <c r="K24" s="73">
        <f t="shared" si="0"/>
        <v>0</v>
      </c>
      <c r="L24" s="127">
        <f t="shared" si="1"/>
        <v>0</v>
      </c>
      <c r="M24" s="129">
        <f t="shared" si="2"/>
        <v>0</v>
      </c>
      <c r="P24" s="11">
        <f ca="1" t="shared" si="3"/>
        <v>0</v>
      </c>
      <c r="Q24" s="60">
        <v>7</v>
      </c>
      <c r="R24" s="61">
        <f ca="1" t="shared" si="4"/>
        <v>0</v>
      </c>
      <c r="S24" s="62">
        <f ca="1" t="shared" si="5"/>
        <v>0</v>
      </c>
      <c r="T24" s="68">
        <f ca="1" t="shared" si="6"/>
        <v>0</v>
      </c>
      <c r="U24" s="48"/>
      <c r="V24" s="11">
        <f ca="1" t="shared" si="7"/>
        <v>0</v>
      </c>
      <c r="W24" s="60">
        <v>7</v>
      </c>
      <c r="X24" s="61">
        <f ca="1" t="shared" si="8"/>
        <v>0</v>
      </c>
      <c r="Y24" s="62">
        <f ca="1" t="shared" si="9"/>
        <v>0</v>
      </c>
      <c r="Z24" s="68">
        <f ca="1" t="shared" si="10"/>
        <v>0</v>
      </c>
      <c r="AA24" s="31"/>
      <c r="AB24" s="11">
        <f ca="1" t="shared" si="11"/>
        <v>0</v>
      </c>
      <c r="AC24" s="60">
        <v>7</v>
      </c>
      <c r="AD24" s="61">
        <f ca="1" t="shared" si="12"/>
        <v>0</v>
      </c>
      <c r="AE24" s="62">
        <f ca="1" t="shared" si="13"/>
        <v>0</v>
      </c>
      <c r="AF24" s="68">
        <f ca="1" t="shared" si="14"/>
        <v>0</v>
      </c>
      <c r="AG24" s="31"/>
      <c r="AH24" s="11">
        <f ca="1" t="shared" si="15"/>
        <v>0</v>
      </c>
      <c r="AI24" s="60">
        <v>7</v>
      </c>
      <c r="AJ24" s="61">
        <f ca="1" t="shared" si="16"/>
        <v>0</v>
      </c>
      <c r="AK24" s="62">
        <f ca="1" t="shared" si="17"/>
        <v>0</v>
      </c>
      <c r="AL24" s="68">
        <f ca="1" t="shared" si="18"/>
        <v>0</v>
      </c>
      <c r="AM24" s="48"/>
    </row>
    <row r="25" spans="1:38" ht="12.75">
      <c r="A25" s="52" t="s">
        <v>57</v>
      </c>
      <c r="B25" s="10"/>
      <c r="C25" s="10">
        <f>VLOOKUP(8,$H$57:$M$66,3,FALSE)</f>
        <v>0</v>
      </c>
      <c r="D25" s="10">
        <f>VLOOKUP(8,H57:M66,4,FALSE)</f>
        <v>0</v>
      </c>
      <c r="E25" s="10">
        <f>VLOOKUP(8,H57:M66,5,FALSE)</f>
        <v>0</v>
      </c>
      <c r="F25" s="12">
        <f>VLOOKUP(8,H60:M66,6,FALSE)</f>
        <v>0</v>
      </c>
      <c r="G25" s="31"/>
      <c r="J25" s="31">
        <f>Vorlage!$J$3</f>
        <v>0</v>
      </c>
      <c r="K25" s="73">
        <f t="shared" si="0"/>
        <v>0</v>
      </c>
      <c r="L25" s="127">
        <f t="shared" si="1"/>
        <v>0</v>
      </c>
      <c r="M25" s="129">
        <f t="shared" si="2"/>
        <v>0</v>
      </c>
      <c r="P25" s="11">
        <f ca="1" t="shared" si="3"/>
        <v>0</v>
      </c>
      <c r="Q25" s="60">
        <v>8</v>
      </c>
      <c r="R25" s="61">
        <f ca="1" t="shared" si="4"/>
        <v>0</v>
      </c>
      <c r="S25" s="62">
        <f ca="1" t="shared" si="5"/>
        <v>0</v>
      </c>
      <c r="T25" s="68">
        <f ca="1" t="shared" si="6"/>
        <v>0</v>
      </c>
      <c r="U25" s="48"/>
      <c r="V25" s="11">
        <f ca="1" t="shared" si="7"/>
        <v>0</v>
      </c>
      <c r="W25" s="60">
        <v>8</v>
      </c>
      <c r="X25" s="61">
        <f ca="1" t="shared" si="8"/>
        <v>0</v>
      </c>
      <c r="Y25" s="62">
        <f ca="1" t="shared" si="9"/>
        <v>0</v>
      </c>
      <c r="Z25" s="68">
        <f ca="1" t="shared" si="10"/>
        <v>0</v>
      </c>
      <c r="AA25" s="31"/>
      <c r="AB25" s="11">
        <f ca="1" t="shared" si="11"/>
        <v>0</v>
      </c>
      <c r="AC25" s="60">
        <v>8</v>
      </c>
      <c r="AD25" s="61">
        <f ca="1" t="shared" si="12"/>
        <v>0</v>
      </c>
      <c r="AE25" s="62">
        <f ca="1" t="shared" si="13"/>
        <v>0</v>
      </c>
      <c r="AF25" s="68">
        <f ca="1" t="shared" si="14"/>
        <v>0</v>
      </c>
      <c r="AG25" s="31"/>
      <c r="AH25" s="11">
        <f ca="1" t="shared" si="15"/>
        <v>0</v>
      </c>
      <c r="AI25" s="60">
        <v>8</v>
      </c>
      <c r="AJ25" s="61">
        <f ca="1" t="shared" si="16"/>
        <v>0</v>
      </c>
      <c r="AK25" s="62">
        <f ca="1" t="shared" si="17"/>
        <v>0</v>
      </c>
      <c r="AL25" s="68">
        <f ca="1" t="shared" si="18"/>
        <v>0</v>
      </c>
    </row>
    <row r="26" spans="1:38" ht="12.75">
      <c r="A26" s="52" t="s">
        <v>58</v>
      </c>
      <c r="B26" s="10"/>
      <c r="C26" s="10">
        <f>VLOOKUP(9,$H$57:$M$66,3,FALSE)</f>
        <v>0</v>
      </c>
      <c r="D26" s="10">
        <f>VLOOKUP(9,H57:M66,4,FALSE)</f>
        <v>0</v>
      </c>
      <c r="E26" s="10">
        <f>VLOOKUP(9,H57:M66,5,FALSE)</f>
        <v>0</v>
      </c>
      <c r="F26" s="12">
        <f>VLOOKUP(9,H57:M66,6,FALSE)</f>
        <v>0</v>
      </c>
      <c r="G26" s="31"/>
      <c r="J26" s="31">
        <f>Vorlage!$K$3</f>
        <v>0</v>
      </c>
      <c r="K26" s="73">
        <f t="shared" si="0"/>
        <v>0</v>
      </c>
      <c r="L26" s="127">
        <f t="shared" si="1"/>
        <v>0</v>
      </c>
      <c r="M26" s="129">
        <f t="shared" si="2"/>
        <v>0</v>
      </c>
      <c r="P26" s="11">
        <f ca="1" t="shared" si="3"/>
        <v>0</v>
      </c>
      <c r="Q26" s="60">
        <v>9</v>
      </c>
      <c r="R26" s="61">
        <f ca="1" t="shared" si="4"/>
        <v>0</v>
      </c>
      <c r="S26" s="62">
        <f ca="1" t="shared" si="5"/>
        <v>0</v>
      </c>
      <c r="T26" s="68">
        <f ca="1" t="shared" si="6"/>
        <v>0</v>
      </c>
      <c r="U26" s="48"/>
      <c r="V26" s="11">
        <f ca="1" t="shared" si="7"/>
        <v>0</v>
      </c>
      <c r="W26" s="60">
        <v>9</v>
      </c>
      <c r="X26" s="61">
        <f ca="1" t="shared" si="8"/>
        <v>0</v>
      </c>
      <c r="Y26" s="62">
        <f ca="1" t="shared" si="9"/>
        <v>0</v>
      </c>
      <c r="Z26" s="68">
        <f ca="1" t="shared" si="10"/>
        <v>0</v>
      </c>
      <c r="AA26" s="31"/>
      <c r="AB26" s="11">
        <f ca="1" t="shared" si="11"/>
        <v>0</v>
      </c>
      <c r="AC26" s="60">
        <v>9</v>
      </c>
      <c r="AD26" s="61">
        <f ca="1" t="shared" si="12"/>
        <v>0</v>
      </c>
      <c r="AE26" s="62">
        <f ca="1" t="shared" si="13"/>
        <v>0</v>
      </c>
      <c r="AF26" s="68">
        <f ca="1" t="shared" si="14"/>
        <v>0</v>
      </c>
      <c r="AG26" s="31"/>
      <c r="AH26" s="11">
        <f ca="1" t="shared" si="15"/>
        <v>0</v>
      </c>
      <c r="AI26" s="60">
        <v>9</v>
      </c>
      <c r="AJ26" s="61">
        <f ca="1" t="shared" si="16"/>
        <v>0</v>
      </c>
      <c r="AK26" s="62">
        <f ca="1" t="shared" si="17"/>
        <v>0</v>
      </c>
      <c r="AL26" s="68">
        <f ca="1" t="shared" si="18"/>
        <v>0</v>
      </c>
    </row>
    <row r="27" spans="1:39" ht="13.5" thickBot="1">
      <c r="A27" s="110" t="s">
        <v>59</v>
      </c>
      <c r="B27" s="14"/>
      <c r="C27" s="14">
        <f>VLOOKUP(10,$H$57:$M$66,3,FALSE)</f>
        <v>0</v>
      </c>
      <c r="D27" s="14">
        <f>VLOOKUP(10,$H$57:$M$66,4,FALSE)</f>
        <v>0</v>
      </c>
      <c r="E27" s="14">
        <f>VLOOKUP(10,H57:M66,5,FALSE)</f>
        <v>0</v>
      </c>
      <c r="F27" s="15">
        <f>VLOOKUP(10,H57:M66,6,FALSE)</f>
        <v>0</v>
      </c>
      <c r="G27" s="48"/>
      <c r="J27" s="31">
        <f>Vorlage!$L$3</f>
        <v>0</v>
      </c>
      <c r="K27" s="73">
        <f t="shared" si="0"/>
        <v>0</v>
      </c>
      <c r="L27" s="127">
        <f t="shared" si="1"/>
        <v>0</v>
      </c>
      <c r="M27" s="129">
        <f t="shared" si="2"/>
        <v>0</v>
      </c>
      <c r="P27" s="13">
        <f ca="1" t="shared" si="3"/>
        <v>0</v>
      </c>
      <c r="Q27" s="69">
        <v>10</v>
      </c>
      <c r="R27" s="70">
        <f ca="1" t="shared" si="4"/>
        <v>0</v>
      </c>
      <c r="S27" s="71">
        <f ca="1" t="shared" si="5"/>
        <v>0</v>
      </c>
      <c r="T27" s="72">
        <f ca="1" t="shared" si="6"/>
        <v>0</v>
      </c>
      <c r="U27" s="48"/>
      <c r="V27" s="13">
        <f ca="1" t="shared" si="7"/>
        <v>0</v>
      </c>
      <c r="W27" s="69">
        <v>10</v>
      </c>
      <c r="X27" s="70">
        <f ca="1" t="shared" si="8"/>
        <v>0</v>
      </c>
      <c r="Y27" s="71">
        <f ca="1" t="shared" si="9"/>
        <v>0</v>
      </c>
      <c r="Z27" s="72">
        <f ca="1" t="shared" si="10"/>
        <v>0</v>
      </c>
      <c r="AA27" s="31"/>
      <c r="AB27" s="13">
        <f ca="1" t="shared" si="11"/>
        <v>0</v>
      </c>
      <c r="AC27" s="69">
        <v>10</v>
      </c>
      <c r="AD27" s="70">
        <f ca="1" t="shared" si="12"/>
        <v>0</v>
      </c>
      <c r="AE27" s="71">
        <f ca="1" t="shared" si="13"/>
        <v>0</v>
      </c>
      <c r="AF27" s="72">
        <f ca="1" t="shared" si="14"/>
        <v>0</v>
      </c>
      <c r="AG27" s="31"/>
      <c r="AH27" s="13">
        <f ca="1" t="shared" si="15"/>
        <v>0</v>
      </c>
      <c r="AI27" s="69">
        <v>10</v>
      </c>
      <c r="AJ27" s="70">
        <f ca="1" t="shared" si="16"/>
        <v>0</v>
      </c>
      <c r="AK27" s="71">
        <f ca="1" t="shared" si="17"/>
        <v>0</v>
      </c>
      <c r="AL27" s="72">
        <f ca="1" t="shared" si="18"/>
        <v>0</v>
      </c>
      <c r="AM27" s="48"/>
    </row>
    <row r="28" spans="1:39" ht="13.5" thickBot="1">
      <c r="A28" s="102"/>
      <c r="B28" s="31"/>
      <c r="C28" s="31"/>
      <c r="D28" s="31"/>
      <c r="E28" s="31"/>
      <c r="F28" s="31"/>
      <c r="G28" s="48"/>
      <c r="J28" s="31"/>
      <c r="K28" s="103"/>
      <c r="L28" s="104"/>
      <c r="M28" s="105"/>
      <c r="S28" s="31"/>
      <c r="T28" s="46"/>
      <c r="U28" s="47"/>
      <c r="V28" s="48"/>
      <c r="W28" s="48"/>
      <c r="X28" s="31"/>
      <c r="Y28" s="31"/>
      <c r="Z28" s="46"/>
      <c r="AA28" s="47"/>
      <c r="AB28" s="48"/>
      <c r="AC28" s="31"/>
      <c r="AD28" s="31"/>
      <c r="AE28" s="46"/>
      <c r="AF28" s="47"/>
      <c r="AG28" s="48"/>
      <c r="AH28" s="31"/>
      <c r="AI28" s="31"/>
      <c r="AJ28" s="31"/>
      <c r="AK28" s="46"/>
      <c r="AL28" s="47"/>
      <c r="AM28" s="48"/>
    </row>
    <row r="29" spans="10:38" ht="13.5" thickBot="1">
      <c r="J29" s="8"/>
      <c r="K29" s="74"/>
      <c r="L29" s="77"/>
      <c r="M29" s="80"/>
      <c r="N29" s="8"/>
      <c r="Q29" s="157" t="s">
        <v>165</v>
      </c>
      <c r="R29" s="158"/>
      <c r="S29" s="158"/>
      <c r="T29" s="159"/>
      <c r="U29" s="37"/>
      <c r="W29" s="157" t="s">
        <v>208</v>
      </c>
      <c r="X29" s="158"/>
      <c r="Y29" s="158"/>
      <c r="Z29" s="159"/>
      <c r="AA29" s="31"/>
      <c r="AC29" s="157" t="s">
        <v>226</v>
      </c>
      <c r="AD29" s="158"/>
      <c r="AE29" s="158"/>
      <c r="AF29" s="159"/>
      <c r="AG29" s="31"/>
      <c r="AI29" s="157" t="s">
        <v>60</v>
      </c>
      <c r="AJ29" s="158"/>
      <c r="AK29" s="158"/>
      <c r="AL29" s="159"/>
    </row>
    <row r="30" spans="10:38" ht="75" customHeight="1" thickBot="1">
      <c r="J30" s="6"/>
      <c r="K30" s="16" t="s">
        <v>11</v>
      </c>
      <c r="L30" s="126" t="s">
        <v>15</v>
      </c>
      <c r="M30" s="128" t="s">
        <v>16</v>
      </c>
      <c r="N30" s="6"/>
      <c r="P30" s="56" t="s">
        <v>18</v>
      </c>
      <c r="Q30" s="56" t="s">
        <v>10</v>
      </c>
      <c r="R30" s="57" t="s">
        <v>14</v>
      </c>
      <c r="S30" s="58" t="s">
        <v>12</v>
      </c>
      <c r="T30" s="59" t="s">
        <v>13</v>
      </c>
      <c r="U30" s="45"/>
      <c r="V30" s="56" t="s">
        <v>18</v>
      </c>
      <c r="W30" s="56" t="s">
        <v>10</v>
      </c>
      <c r="X30" s="57" t="s">
        <v>14</v>
      </c>
      <c r="Y30" s="58" t="s">
        <v>12</v>
      </c>
      <c r="Z30" s="59" t="s">
        <v>13</v>
      </c>
      <c r="AA30" s="31"/>
      <c r="AB30" s="56" t="s">
        <v>18</v>
      </c>
      <c r="AC30" s="56" t="s">
        <v>10</v>
      </c>
      <c r="AD30" s="57" t="s">
        <v>14</v>
      </c>
      <c r="AE30" s="58" t="s">
        <v>12</v>
      </c>
      <c r="AF30" s="59" t="s">
        <v>13</v>
      </c>
      <c r="AG30" s="31"/>
      <c r="AH30" s="56" t="s">
        <v>18</v>
      </c>
      <c r="AI30" s="56" t="s">
        <v>10</v>
      </c>
      <c r="AJ30" s="57" t="s">
        <v>14</v>
      </c>
      <c r="AK30" s="58" t="s">
        <v>12</v>
      </c>
      <c r="AL30" s="59" t="s">
        <v>13</v>
      </c>
    </row>
    <row r="31" spans="10:38" s="2" customFormat="1" ht="6" customHeight="1" thickBot="1">
      <c r="J31" s="31"/>
      <c r="K31" s="75"/>
      <c r="L31" s="78"/>
      <c r="M31" s="81"/>
      <c r="N31" s="6"/>
      <c r="O31"/>
      <c r="P31"/>
      <c r="Q31"/>
      <c r="R31"/>
      <c r="S31"/>
      <c r="T31"/>
      <c r="U31" s="48"/>
      <c r="V31"/>
      <c r="W31"/>
      <c r="X31"/>
      <c r="Y31"/>
      <c r="Z31"/>
      <c r="AA31" s="31"/>
      <c r="AB31"/>
      <c r="AC31"/>
      <c r="AD31"/>
      <c r="AE31"/>
      <c r="AF31"/>
      <c r="AG31" s="31"/>
      <c r="AH31"/>
      <c r="AI31"/>
      <c r="AJ31"/>
      <c r="AK31"/>
      <c r="AL31"/>
    </row>
    <row r="32" spans="10:38" ht="12.75">
      <c r="J32" s="31" t="str">
        <f>Vorlage!$C$3</f>
        <v>Stefan</v>
      </c>
      <c r="K32" s="73">
        <f>VLOOKUP($J32,$P$32:$T$41,3,FALSE)+VLOOKUP($J32,$V$32:$Z$41,3,FALSE)+VLOOKUP($J32,$AB$32:$AF$41,3,FALSE)+VLOOKUP($J32,$AH$32:$AL$41,3,FALSE)</f>
        <v>43</v>
      </c>
      <c r="L32" s="127">
        <f>VLOOKUP($J32,$P$32:$T$41,4,FALSE)+VLOOKUP($J32,$V$32:$Z$41,4,FALSE)+VLOOKUP($J32,$AB$32:$AF$41,4,FALSE)+VLOOKUP($J32,$AH$32:$AL$41,4,FALSE)</f>
        <v>18</v>
      </c>
      <c r="M32" s="129">
        <f>VLOOKUP($J32,$P$32:$T$41,5,FALSE)+VLOOKUP($J32,$V$32:$Z$41,5,FALSE)+VLOOKUP($J32,$AB$32:$AF$41,5,FALSE)+VLOOKUP($J32,$AH$32:$AL$41,5,FALSE)</f>
        <v>1194</v>
      </c>
      <c r="P32" s="63" t="str">
        <f ca="1">HLOOKUP(Q32,INDIRECT(Q$29&amp;"!$C$64:$l$68"),2,FALSE)</f>
        <v>Stefan</v>
      </c>
      <c r="Q32" s="64">
        <v>1</v>
      </c>
      <c r="R32" s="65">
        <f ca="1">HLOOKUP($Q32,INDIRECT(Q$29&amp;"!$C$64:$l$68"),3,FALSE)</f>
        <v>13</v>
      </c>
      <c r="S32" s="66">
        <f ca="1">HLOOKUP($Q32,INDIRECT(Q$29&amp;"!$C$64:$l$68"),4,FALSE)</f>
        <v>8</v>
      </c>
      <c r="T32" s="67">
        <f ca="1">HLOOKUP($Q32,INDIRECT(Q$29&amp;"!$C$64:$l$68"),5,FALSE)</f>
        <v>396</v>
      </c>
      <c r="U32" s="48"/>
      <c r="V32" s="63" t="str">
        <f ca="1">HLOOKUP(W32,INDIRECT(W$29&amp;"!$C$64:$l$68"),2,FALSE)</f>
        <v>Stefan</v>
      </c>
      <c r="W32" s="64">
        <v>1</v>
      </c>
      <c r="X32" s="65">
        <f ca="1">HLOOKUP($Q32,INDIRECT(W$29&amp;"!$C$64:$l$68"),3,FALSE)</f>
        <v>15</v>
      </c>
      <c r="Y32" s="66">
        <f ca="1">HLOOKUP($Q32,INDIRECT(W$29&amp;"!$C$64:$l$68"),4,FALSE)</f>
        <v>6</v>
      </c>
      <c r="Z32" s="67">
        <f ca="1">HLOOKUP($Q32,INDIRECT(W$29&amp;"!$C$64:$l$68"),5,FALSE)</f>
        <v>399</v>
      </c>
      <c r="AA32" s="31"/>
      <c r="AB32" s="63" t="str">
        <f ca="1">HLOOKUP(AC32,INDIRECT(AC$29&amp;"!$C$64:$l$68"),2,FALSE)</f>
        <v>Stefan</v>
      </c>
      <c r="AC32" s="64">
        <v>1</v>
      </c>
      <c r="AD32" s="65">
        <f ca="1">HLOOKUP($Q32,INDIRECT(AC$29&amp;"!$C$64:$l$68"),3,FALSE)</f>
        <v>15</v>
      </c>
      <c r="AE32" s="66">
        <f ca="1">HLOOKUP($Q32,INDIRECT(AC$29&amp;"!$C$64:$l$68"),4,FALSE)</f>
        <v>4</v>
      </c>
      <c r="AF32" s="67">
        <f ca="1">HLOOKUP($Q32,INDIRECT(AC$29&amp;"!$C$64:$l$68"),5,FALSE)</f>
        <v>399</v>
      </c>
      <c r="AG32" s="31"/>
      <c r="AH32" s="63" t="str">
        <f ca="1">HLOOKUP(AI32,INDIRECT(AI$29&amp;"!$C$64:$l$68"),2,FALSE)</f>
        <v>Stefan</v>
      </c>
      <c r="AI32" s="64">
        <v>1</v>
      </c>
      <c r="AJ32" s="65">
        <f ca="1">HLOOKUP($Q32,INDIRECT(AI$29&amp;"!$C$64:$l$68"),3,FALSE)</f>
        <v>0</v>
      </c>
      <c r="AK32" s="66">
        <f ca="1">HLOOKUP($Q32,INDIRECT(AI$29&amp;"!$C$64:$l$68"),4,FALSE)</f>
        <v>0</v>
      </c>
      <c r="AL32" s="67">
        <f ca="1">HLOOKUP($Q32,INDIRECT(AI$29&amp;"!$C$64:$l$68"),5,FALSE)</f>
        <v>0</v>
      </c>
    </row>
    <row r="33" spans="10:38" ht="12.75">
      <c r="J33" s="31" t="str">
        <f>Vorlage!$D$3</f>
        <v>Rainer</v>
      </c>
      <c r="K33" s="73">
        <f aca="true" t="shared" si="19" ref="K33:K41">VLOOKUP($J33,$P$32:$T$41,3,FALSE)+VLOOKUP($J33,$V$32:$Z$41,3,FALSE)+VLOOKUP($J33,$AB$32:$AF$41,3,FALSE)+VLOOKUP($J33,$AH$32:$AL$41,3,FALSE)</f>
        <v>31</v>
      </c>
      <c r="L33" s="127">
        <f aca="true" t="shared" si="20" ref="L33:L41">VLOOKUP($J33,$P$32:$T$41,4,FALSE)+VLOOKUP($J33,$V$32:$Z$41,4,FALSE)+VLOOKUP($J33,$AB$32:$AF$41,4,FALSE)+VLOOKUP($J33,$AH$32:$AL$41,4,FALSE)</f>
        <v>71</v>
      </c>
      <c r="M33" s="129">
        <f aca="true" t="shared" si="21" ref="M33:M41">VLOOKUP($J33,$P$32:$T$41,5,FALSE)+VLOOKUP($J33,$V$32:$Z$41,5,FALSE)+VLOOKUP($J33,$AB$32:$AF$41,5,FALSE)+VLOOKUP($J33,$AH$32:$AL$41,5,FALSE)</f>
        <v>1152</v>
      </c>
      <c r="P33" s="11" t="str">
        <f aca="true" ca="1" t="shared" si="22" ref="P33:P41">HLOOKUP(Q33,INDIRECT(Q$29&amp;"!$C$64:$l$68"),2,FALSE)</f>
        <v>Rainer</v>
      </c>
      <c r="Q33" s="60">
        <v>2</v>
      </c>
      <c r="R33" s="61">
        <f aca="true" ca="1" t="shared" si="23" ref="R33:R41">HLOOKUP($Q33,INDIRECT(Q$29&amp;"!$C$64:$l$68"),3,FALSE)</f>
        <v>12</v>
      </c>
      <c r="S33" s="62">
        <f aca="true" ca="1" t="shared" si="24" ref="S33:S41">HLOOKUP($Q33,INDIRECT(Q$29&amp;"!$C$64:$l$68"),4,FALSE)</f>
        <v>22</v>
      </c>
      <c r="T33" s="68">
        <f aca="true" ca="1" t="shared" si="25" ref="T33:T41">HLOOKUP($Q33,INDIRECT(Q$29&amp;"!$C$64:$l$68"),5,FALSE)</f>
        <v>386</v>
      </c>
      <c r="U33" s="48"/>
      <c r="V33" s="11" t="str">
        <f aca="true" ca="1" t="shared" si="26" ref="V33:V41">HLOOKUP(W33,INDIRECT(W$29&amp;"!$C$64:$l$68"),2,FALSE)</f>
        <v>Mecky</v>
      </c>
      <c r="W33" s="60">
        <v>2</v>
      </c>
      <c r="X33" s="61">
        <f aca="true" ca="1" t="shared" si="27" ref="X33:X41">HLOOKUP($Q33,INDIRECT(W$29&amp;"!$C$64:$l$68"),3,FALSE)</f>
        <v>11</v>
      </c>
      <c r="Y33" s="62">
        <f aca="true" ca="1" t="shared" si="28" ref="Y33:Y41">HLOOKUP($Q33,INDIRECT(W$29&amp;"!$C$64:$l$68"),4,FALSE)</f>
        <v>11</v>
      </c>
      <c r="Z33" s="68">
        <f aca="true" ca="1" t="shared" si="29" ref="Z33:Z41">HLOOKUP($Q33,INDIRECT(W$29&amp;"!$C$64:$l$68"),5,FALSE)</f>
        <v>389</v>
      </c>
      <c r="AA33" s="31"/>
      <c r="AB33" s="11" t="str">
        <f aca="true" ca="1" t="shared" si="30" ref="AB33:AB41">HLOOKUP(AC33,INDIRECT(AC$29&amp;"!$C$64:$l$68"),2,FALSE)</f>
        <v>Rainer</v>
      </c>
      <c r="AC33" s="60">
        <v>2</v>
      </c>
      <c r="AD33" s="61">
        <f aca="true" ca="1" t="shared" si="31" ref="AD33:AD41">HLOOKUP($Q33,INDIRECT(AC$29&amp;"!$C$64:$l$68"),3,FALSE)</f>
        <v>9</v>
      </c>
      <c r="AE33" s="62">
        <f aca="true" ca="1" t="shared" si="32" ref="AE33:AE41">HLOOKUP($Q33,INDIRECT(AC$29&amp;"!$C$64:$l$68"),4,FALSE)</f>
        <v>24</v>
      </c>
      <c r="AF33" s="68">
        <f aca="true" ca="1" t="shared" si="33" ref="AF33:AF41">HLOOKUP($Q33,INDIRECT(AC$29&amp;"!$C$64:$l$68"),5,FALSE)</f>
        <v>383</v>
      </c>
      <c r="AG33" s="31"/>
      <c r="AH33" s="11" t="str">
        <f aca="true" ca="1" t="shared" si="34" ref="AH33:AH41">HLOOKUP(AI33,INDIRECT(AI$29&amp;"!$C$64:$l$68"),2,FALSE)</f>
        <v>Rainer</v>
      </c>
      <c r="AI33" s="60">
        <v>2</v>
      </c>
      <c r="AJ33" s="61">
        <f aca="true" ca="1" t="shared" si="35" ref="AJ33:AJ41">HLOOKUP($Q33,INDIRECT(AI$29&amp;"!$C$64:$l$68"),3,FALSE)</f>
        <v>0</v>
      </c>
      <c r="AK33" s="62">
        <f aca="true" ca="1" t="shared" si="36" ref="AK33:AK41">HLOOKUP($Q33,INDIRECT(AI$29&amp;"!$C$64:$l$68"),4,FALSE)</f>
        <v>0</v>
      </c>
      <c r="AL33" s="68">
        <f aca="true" ca="1" t="shared" si="37" ref="AL33:AL41">HLOOKUP($Q33,INDIRECT(AI$29&amp;"!$C$64:$l$68"),5,FALSE)</f>
        <v>0</v>
      </c>
    </row>
    <row r="34" spans="10:38" ht="12.75">
      <c r="J34" s="31" t="str">
        <f>Vorlage!$E$3</f>
        <v>Andy</v>
      </c>
      <c r="K34" s="73">
        <f t="shared" si="19"/>
        <v>24</v>
      </c>
      <c r="L34" s="127">
        <f t="shared" si="20"/>
        <v>64</v>
      </c>
      <c r="M34" s="129">
        <f t="shared" si="21"/>
        <v>1136</v>
      </c>
      <c r="P34" s="11" t="str">
        <f ca="1" t="shared" si="22"/>
        <v>Mecky</v>
      </c>
      <c r="Q34" s="60">
        <v>3</v>
      </c>
      <c r="R34" s="61">
        <f ca="1" t="shared" si="23"/>
        <v>11</v>
      </c>
      <c r="S34" s="62">
        <f ca="1" t="shared" si="24"/>
        <v>22</v>
      </c>
      <c r="T34" s="68">
        <f ca="1" t="shared" si="25"/>
        <v>386</v>
      </c>
      <c r="U34" s="48"/>
      <c r="V34" s="11" t="str">
        <f ca="1" t="shared" si="26"/>
        <v>Rainer</v>
      </c>
      <c r="W34" s="60">
        <v>3</v>
      </c>
      <c r="X34" s="61">
        <f ca="1" t="shared" si="27"/>
        <v>10</v>
      </c>
      <c r="Y34" s="62">
        <f ca="1" t="shared" si="28"/>
        <v>25</v>
      </c>
      <c r="Z34" s="68">
        <f ca="1" t="shared" si="29"/>
        <v>383</v>
      </c>
      <c r="AA34" s="31"/>
      <c r="AB34" s="11" t="str">
        <f ca="1" t="shared" si="30"/>
        <v>Thomas S.</v>
      </c>
      <c r="AC34" s="60">
        <v>3</v>
      </c>
      <c r="AD34" s="61">
        <f ca="1" t="shared" si="31"/>
        <v>9</v>
      </c>
      <c r="AE34" s="62">
        <f ca="1" t="shared" si="32"/>
        <v>6</v>
      </c>
      <c r="AF34" s="68">
        <f ca="1" t="shared" si="33"/>
        <v>384</v>
      </c>
      <c r="AG34" s="31"/>
      <c r="AH34" s="11" t="str">
        <f ca="1" t="shared" si="34"/>
        <v>Andy</v>
      </c>
      <c r="AI34" s="60">
        <v>3</v>
      </c>
      <c r="AJ34" s="61">
        <f ca="1" t="shared" si="35"/>
        <v>0</v>
      </c>
      <c r="AK34" s="62">
        <f ca="1" t="shared" si="36"/>
        <v>0</v>
      </c>
      <c r="AL34" s="68">
        <f ca="1" t="shared" si="37"/>
        <v>0</v>
      </c>
    </row>
    <row r="35" spans="10:38" ht="12.75">
      <c r="J35" s="31" t="str">
        <f>Vorlage!$F$3</f>
        <v>Mecky</v>
      </c>
      <c r="K35" s="73">
        <f t="shared" si="19"/>
        <v>22</v>
      </c>
      <c r="L35" s="127">
        <f t="shared" si="20"/>
        <v>33</v>
      </c>
      <c r="M35" s="129">
        <f t="shared" si="21"/>
        <v>775</v>
      </c>
      <c r="P35" s="11" t="str">
        <f ca="1" t="shared" si="22"/>
        <v>Andy</v>
      </c>
      <c r="Q35" s="60">
        <v>4</v>
      </c>
      <c r="R35" s="61">
        <f ca="1" t="shared" si="23"/>
        <v>8</v>
      </c>
      <c r="S35" s="62">
        <f ca="1" t="shared" si="24"/>
        <v>24</v>
      </c>
      <c r="T35" s="68">
        <f ca="1" t="shared" si="25"/>
        <v>379</v>
      </c>
      <c r="U35" s="48"/>
      <c r="V35" s="11" t="str">
        <f ca="1" t="shared" si="26"/>
        <v>Andy</v>
      </c>
      <c r="W35" s="60">
        <v>4</v>
      </c>
      <c r="X35" s="61">
        <f ca="1" t="shared" si="27"/>
        <v>9</v>
      </c>
      <c r="Y35" s="62">
        <f ca="1" t="shared" si="28"/>
        <v>22</v>
      </c>
      <c r="Z35" s="68">
        <f ca="1" t="shared" si="29"/>
        <v>380</v>
      </c>
      <c r="AA35" s="31"/>
      <c r="AB35" s="11" t="str">
        <f ca="1" t="shared" si="30"/>
        <v>Andy</v>
      </c>
      <c r="AC35" s="60">
        <v>4</v>
      </c>
      <c r="AD35" s="61">
        <f ca="1" t="shared" si="31"/>
        <v>7</v>
      </c>
      <c r="AE35" s="62">
        <f ca="1" t="shared" si="32"/>
        <v>18</v>
      </c>
      <c r="AF35" s="68">
        <f ca="1" t="shared" si="33"/>
        <v>377</v>
      </c>
      <c r="AG35" s="31"/>
      <c r="AH35" s="11" t="str">
        <f ca="1" t="shared" si="34"/>
        <v>Mecky</v>
      </c>
      <c r="AI35" s="60">
        <v>4</v>
      </c>
      <c r="AJ35" s="61">
        <f ca="1" t="shared" si="35"/>
        <v>0</v>
      </c>
      <c r="AK35" s="62">
        <f ca="1" t="shared" si="36"/>
        <v>0</v>
      </c>
      <c r="AL35" s="68">
        <f ca="1" t="shared" si="37"/>
        <v>0</v>
      </c>
    </row>
    <row r="36" spans="10:38" ht="12.75">
      <c r="J36" s="31" t="str">
        <f>Vorlage!$G$3</f>
        <v>Benny</v>
      </c>
      <c r="K36" s="73">
        <f t="shared" si="19"/>
        <v>0</v>
      </c>
      <c r="L36" s="127">
        <f t="shared" si="20"/>
        <v>0</v>
      </c>
      <c r="M36" s="129">
        <f t="shared" si="21"/>
        <v>0</v>
      </c>
      <c r="P36" s="11" t="str">
        <f ca="1" t="shared" si="22"/>
        <v>Thomas S.</v>
      </c>
      <c r="Q36" s="60">
        <v>5</v>
      </c>
      <c r="R36" s="61">
        <f ca="1" t="shared" si="23"/>
        <v>6</v>
      </c>
      <c r="S36" s="62">
        <f ca="1" t="shared" si="24"/>
        <v>11</v>
      </c>
      <c r="T36" s="68">
        <f ca="1" t="shared" si="25"/>
        <v>375</v>
      </c>
      <c r="U36" s="48"/>
      <c r="V36" s="11" t="str">
        <f ca="1" t="shared" si="26"/>
        <v>Thomas S.</v>
      </c>
      <c r="W36" s="60">
        <v>5</v>
      </c>
      <c r="X36" s="61">
        <f ca="1" t="shared" si="27"/>
        <v>5</v>
      </c>
      <c r="Y36" s="62">
        <f ca="1" t="shared" si="28"/>
        <v>16</v>
      </c>
      <c r="Z36" s="68">
        <f ca="1" t="shared" si="29"/>
        <v>367</v>
      </c>
      <c r="AA36" s="31"/>
      <c r="AB36" s="11" t="str">
        <f ca="1" t="shared" si="30"/>
        <v>Mecky</v>
      </c>
      <c r="AC36" s="60">
        <v>5</v>
      </c>
      <c r="AD36" s="61">
        <f ca="1" t="shared" si="31"/>
        <v>0</v>
      </c>
      <c r="AE36" s="62">
        <f ca="1" t="shared" si="32"/>
        <v>0</v>
      </c>
      <c r="AF36" s="68">
        <f ca="1" t="shared" si="33"/>
        <v>0</v>
      </c>
      <c r="AG36" s="31"/>
      <c r="AH36" s="11" t="str">
        <f ca="1" t="shared" si="34"/>
        <v>Benny</v>
      </c>
      <c r="AI36" s="60">
        <v>5</v>
      </c>
      <c r="AJ36" s="61">
        <f ca="1" t="shared" si="35"/>
        <v>0</v>
      </c>
      <c r="AK36" s="62">
        <f ca="1" t="shared" si="36"/>
        <v>0</v>
      </c>
      <c r="AL36" s="68">
        <f ca="1" t="shared" si="37"/>
        <v>0</v>
      </c>
    </row>
    <row r="37" spans="10:38" ht="12.75">
      <c r="J37" s="31" t="str">
        <f>Vorlage!$H$3</f>
        <v>Thomas S.</v>
      </c>
      <c r="K37" s="73">
        <f t="shared" si="19"/>
        <v>20</v>
      </c>
      <c r="L37" s="127">
        <f t="shared" si="20"/>
        <v>33</v>
      </c>
      <c r="M37" s="129">
        <f t="shared" si="21"/>
        <v>1126</v>
      </c>
      <c r="P37" s="11" t="str">
        <f ca="1" t="shared" si="22"/>
        <v>Benny</v>
      </c>
      <c r="Q37" s="60">
        <v>6</v>
      </c>
      <c r="R37" s="61">
        <f ca="1" t="shared" si="23"/>
        <v>0</v>
      </c>
      <c r="S37" s="62">
        <f ca="1" t="shared" si="24"/>
        <v>0</v>
      </c>
      <c r="T37" s="68">
        <f ca="1" t="shared" si="25"/>
        <v>0</v>
      </c>
      <c r="U37" s="48"/>
      <c r="V37" s="11" t="str">
        <f ca="1" t="shared" si="26"/>
        <v>Benny</v>
      </c>
      <c r="W37" s="60">
        <v>6</v>
      </c>
      <c r="X37" s="61">
        <f ca="1" t="shared" si="27"/>
        <v>0</v>
      </c>
      <c r="Y37" s="62">
        <f ca="1" t="shared" si="28"/>
        <v>0</v>
      </c>
      <c r="Z37" s="68">
        <f ca="1" t="shared" si="29"/>
        <v>0</v>
      </c>
      <c r="AA37" s="31"/>
      <c r="AB37" s="11" t="str">
        <f ca="1" t="shared" si="30"/>
        <v>Benny</v>
      </c>
      <c r="AC37" s="60">
        <v>6</v>
      </c>
      <c r="AD37" s="61">
        <f ca="1" t="shared" si="31"/>
        <v>0</v>
      </c>
      <c r="AE37" s="62">
        <f ca="1" t="shared" si="32"/>
        <v>0</v>
      </c>
      <c r="AF37" s="68">
        <f ca="1" t="shared" si="33"/>
        <v>0</v>
      </c>
      <c r="AG37" s="31"/>
      <c r="AH37" s="11" t="str">
        <f ca="1" t="shared" si="34"/>
        <v>Thomas S.</v>
      </c>
      <c r="AI37" s="60">
        <v>6</v>
      </c>
      <c r="AJ37" s="61">
        <f ca="1" t="shared" si="35"/>
        <v>0</v>
      </c>
      <c r="AK37" s="62">
        <f ca="1" t="shared" si="36"/>
        <v>0</v>
      </c>
      <c r="AL37" s="68">
        <f ca="1" t="shared" si="37"/>
        <v>0</v>
      </c>
    </row>
    <row r="38" spans="10:38" ht="12.75">
      <c r="J38" s="31">
        <f>Vorlage!$I$3</f>
        <v>0</v>
      </c>
      <c r="K38" s="73">
        <f t="shared" si="19"/>
        <v>0</v>
      </c>
      <c r="L38" s="127">
        <f t="shared" si="20"/>
        <v>0</v>
      </c>
      <c r="M38" s="129">
        <f t="shared" si="21"/>
        <v>0</v>
      </c>
      <c r="P38" s="11">
        <f ca="1" t="shared" si="22"/>
        <v>0</v>
      </c>
      <c r="Q38" s="60">
        <v>7</v>
      </c>
      <c r="R38" s="61">
        <f ca="1" t="shared" si="23"/>
        <v>0</v>
      </c>
      <c r="S38" s="62">
        <f ca="1" t="shared" si="24"/>
        <v>0</v>
      </c>
      <c r="T38" s="68">
        <f ca="1" t="shared" si="25"/>
        <v>0</v>
      </c>
      <c r="U38" s="48"/>
      <c r="V38" s="11">
        <f ca="1" t="shared" si="26"/>
        <v>0</v>
      </c>
      <c r="W38" s="60">
        <v>7</v>
      </c>
      <c r="X38" s="61">
        <f ca="1" t="shared" si="27"/>
        <v>0</v>
      </c>
      <c r="Y38" s="62">
        <f ca="1" t="shared" si="28"/>
        <v>0</v>
      </c>
      <c r="Z38" s="68">
        <f ca="1" t="shared" si="29"/>
        <v>0</v>
      </c>
      <c r="AA38" s="31"/>
      <c r="AB38" s="11">
        <f ca="1" t="shared" si="30"/>
        <v>0</v>
      </c>
      <c r="AC38" s="60">
        <v>7</v>
      </c>
      <c r="AD38" s="61">
        <f ca="1" t="shared" si="31"/>
        <v>0</v>
      </c>
      <c r="AE38" s="62">
        <f ca="1" t="shared" si="32"/>
        <v>0</v>
      </c>
      <c r="AF38" s="68">
        <f ca="1" t="shared" si="33"/>
        <v>0</v>
      </c>
      <c r="AG38" s="31"/>
      <c r="AH38" s="11">
        <f ca="1" t="shared" si="34"/>
        <v>0</v>
      </c>
      <c r="AI38" s="60">
        <v>7</v>
      </c>
      <c r="AJ38" s="61">
        <f ca="1" t="shared" si="35"/>
        <v>0</v>
      </c>
      <c r="AK38" s="62">
        <f ca="1" t="shared" si="36"/>
        <v>0</v>
      </c>
      <c r="AL38" s="68">
        <f ca="1" t="shared" si="37"/>
        <v>0</v>
      </c>
    </row>
    <row r="39" spans="10:38" ht="12.75">
      <c r="J39" s="31">
        <f>Vorlage!$J$3</f>
        <v>0</v>
      </c>
      <c r="K39" s="73">
        <f t="shared" si="19"/>
        <v>0</v>
      </c>
      <c r="L39" s="127">
        <f t="shared" si="20"/>
        <v>0</v>
      </c>
      <c r="M39" s="129">
        <f t="shared" si="21"/>
        <v>0</v>
      </c>
      <c r="P39" s="11">
        <f ca="1" t="shared" si="22"/>
        <v>0</v>
      </c>
      <c r="Q39" s="60">
        <v>8</v>
      </c>
      <c r="R39" s="61">
        <f ca="1" t="shared" si="23"/>
        <v>0</v>
      </c>
      <c r="S39" s="62">
        <f ca="1" t="shared" si="24"/>
        <v>0</v>
      </c>
      <c r="T39" s="68">
        <f ca="1" t="shared" si="25"/>
        <v>0</v>
      </c>
      <c r="U39" s="48"/>
      <c r="V39" s="11">
        <f ca="1" t="shared" si="26"/>
        <v>0</v>
      </c>
      <c r="W39" s="60">
        <v>8</v>
      </c>
      <c r="X39" s="61">
        <f ca="1" t="shared" si="27"/>
        <v>0</v>
      </c>
      <c r="Y39" s="62">
        <f ca="1" t="shared" si="28"/>
        <v>0</v>
      </c>
      <c r="Z39" s="68">
        <f ca="1" t="shared" si="29"/>
        <v>0</v>
      </c>
      <c r="AA39" s="31"/>
      <c r="AB39" s="11">
        <f ca="1" t="shared" si="30"/>
        <v>0</v>
      </c>
      <c r="AC39" s="60">
        <v>8</v>
      </c>
      <c r="AD39" s="61">
        <f ca="1" t="shared" si="31"/>
        <v>0</v>
      </c>
      <c r="AE39" s="62">
        <f ca="1" t="shared" si="32"/>
        <v>0</v>
      </c>
      <c r="AF39" s="68">
        <f ca="1" t="shared" si="33"/>
        <v>0</v>
      </c>
      <c r="AG39" s="31"/>
      <c r="AH39" s="11">
        <f ca="1" t="shared" si="34"/>
        <v>0</v>
      </c>
      <c r="AI39" s="60">
        <v>8</v>
      </c>
      <c r="AJ39" s="61">
        <f ca="1" t="shared" si="35"/>
        <v>0</v>
      </c>
      <c r="AK39" s="62">
        <f ca="1" t="shared" si="36"/>
        <v>0</v>
      </c>
      <c r="AL39" s="68">
        <f ca="1" t="shared" si="37"/>
        <v>0</v>
      </c>
    </row>
    <row r="40" spans="10:38" ht="12.75">
      <c r="J40" s="31">
        <f>Vorlage!$K$3</f>
        <v>0</v>
      </c>
      <c r="K40" s="73">
        <f t="shared" si="19"/>
        <v>0</v>
      </c>
      <c r="L40" s="127">
        <f t="shared" si="20"/>
        <v>0</v>
      </c>
      <c r="M40" s="129">
        <f t="shared" si="21"/>
        <v>0</v>
      </c>
      <c r="P40" s="11">
        <f ca="1" t="shared" si="22"/>
        <v>0</v>
      </c>
      <c r="Q40" s="60">
        <v>9</v>
      </c>
      <c r="R40" s="61">
        <f ca="1" t="shared" si="23"/>
        <v>0</v>
      </c>
      <c r="S40" s="62">
        <f ca="1" t="shared" si="24"/>
        <v>0</v>
      </c>
      <c r="T40" s="68">
        <f ca="1" t="shared" si="25"/>
        <v>0</v>
      </c>
      <c r="U40" s="48"/>
      <c r="V40" s="11">
        <f ca="1" t="shared" si="26"/>
        <v>0</v>
      </c>
      <c r="W40" s="60">
        <v>9</v>
      </c>
      <c r="X40" s="61">
        <f ca="1" t="shared" si="27"/>
        <v>0</v>
      </c>
      <c r="Y40" s="62">
        <f ca="1" t="shared" si="28"/>
        <v>0</v>
      </c>
      <c r="Z40" s="68">
        <f ca="1" t="shared" si="29"/>
        <v>0</v>
      </c>
      <c r="AA40" s="31"/>
      <c r="AB40" s="11">
        <f ca="1" t="shared" si="30"/>
        <v>0</v>
      </c>
      <c r="AC40" s="60">
        <v>9</v>
      </c>
      <c r="AD40" s="61">
        <f ca="1" t="shared" si="31"/>
        <v>0</v>
      </c>
      <c r="AE40" s="62">
        <f ca="1" t="shared" si="32"/>
        <v>0</v>
      </c>
      <c r="AF40" s="68">
        <f ca="1" t="shared" si="33"/>
        <v>0</v>
      </c>
      <c r="AG40" s="31"/>
      <c r="AH40" s="11">
        <f ca="1" t="shared" si="34"/>
        <v>0</v>
      </c>
      <c r="AI40" s="60">
        <v>9</v>
      </c>
      <c r="AJ40" s="61">
        <f ca="1" t="shared" si="35"/>
        <v>0</v>
      </c>
      <c r="AK40" s="62">
        <f ca="1" t="shared" si="36"/>
        <v>0</v>
      </c>
      <c r="AL40" s="68">
        <f ca="1" t="shared" si="37"/>
        <v>0</v>
      </c>
    </row>
    <row r="41" spans="10:38" ht="13.5" thickBot="1">
      <c r="J41" s="31">
        <f>Vorlage!$L$3</f>
        <v>0</v>
      </c>
      <c r="K41" s="73">
        <f t="shared" si="19"/>
        <v>0</v>
      </c>
      <c r="L41" s="127">
        <f t="shared" si="20"/>
        <v>0</v>
      </c>
      <c r="M41" s="129">
        <f t="shared" si="21"/>
        <v>0</v>
      </c>
      <c r="P41" s="13">
        <f ca="1" t="shared" si="22"/>
        <v>0</v>
      </c>
      <c r="Q41" s="69">
        <v>10</v>
      </c>
      <c r="R41" s="70">
        <f ca="1" t="shared" si="23"/>
        <v>0</v>
      </c>
      <c r="S41" s="71">
        <f ca="1" t="shared" si="24"/>
        <v>0</v>
      </c>
      <c r="T41" s="72">
        <f ca="1" t="shared" si="25"/>
        <v>0</v>
      </c>
      <c r="U41" s="48"/>
      <c r="V41" s="13">
        <f ca="1" t="shared" si="26"/>
        <v>0</v>
      </c>
      <c r="W41" s="69">
        <v>10</v>
      </c>
      <c r="X41" s="70">
        <f ca="1" t="shared" si="27"/>
        <v>0</v>
      </c>
      <c r="Y41" s="71">
        <f ca="1" t="shared" si="28"/>
        <v>0</v>
      </c>
      <c r="Z41" s="72">
        <f ca="1" t="shared" si="29"/>
        <v>0</v>
      </c>
      <c r="AA41" s="31"/>
      <c r="AB41" s="13">
        <f ca="1" t="shared" si="30"/>
        <v>0</v>
      </c>
      <c r="AC41" s="69">
        <v>10</v>
      </c>
      <c r="AD41" s="70">
        <f ca="1" t="shared" si="31"/>
        <v>0</v>
      </c>
      <c r="AE41" s="71">
        <f ca="1" t="shared" si="32"/>
        <v>0</v>
      </c>
      <c r="AF41" s="72">
        <f ca="1" t="shared" si="33"/>
        <v>0</v>
      </c>
      <c r="AG41" s="31"/>
      <c r="AH41" s="13">
        <f ca="1" t="shared" si="34"/>
        <v>0</v>
      </c>
      <c r="AI41" s="69">
        <v>10</v>
      </c>
      <c r="AJ41" s="70">
        <f ca="1" t="shared" si="35"/>
        <v>0</v>
      </c>
      <c r="AK41" s="71">
        <f ca="1" t="shared" si="36"/>
        <v>0</v>
      </c>
      <c r="AL41" s="72">
        <f ca="1" t="shared" si="37"/>
        <v>0</v>
      </c>
    </row>
    <row r="42" spans="10:33" ht="13.5" thickBot="1">
      <c r="J42" s="31"/>
      <c r="O42" s="31"/>
      <c r="P42" s="46"/>
      <c r="Q42" s="47"/>
      <c r="R42" s="48"/>
      <c r="S42" s="31"/>
      <c r="T42" s="31"/>
      <c r="U42" s="46"/>
      <c r="V42" s="47"/>
      <c r="W42" s="48"/>
      <c r="X42" s="31"/>
      <c r="Y42" s="31"/>
      <c r="Z42" s="46"/>
      <c r="AA42" s="47"/>
      <c r="AB42" s="48"/>
      <c r="AC42" s="31"/>
      <c r="AD42" s="31"/>
      <c r="AE42" s="46"/>
      <c r="AF42" s="47"/>
      <c r="AG42" s="48"/>
    </row>
    <row r="43" spans="10:38" ht="13.5" thickBot="1">
      <c r="J43" s="8"/>
      <c r="K43" s="74"/>
      <c r="L43" s="77"/>
      <c r="M43" s="80"/>
      <c r="N43" s="8"/>
      <c r="Q43" s="157" t="s">
        <v>60</v>
      </c>
      <c r="R43" s="158"/>
      <c r="S43" s="158"/>
      <c r="T43" s="159"/>
      <c r="U43" s="37"/>
      <c r="W43" s="157" t="s">
        <v>60</v>
      </c>
      <c r="X43" s="158"/>
      <c r="Y43" s="158"/>
      <c r="Z43" s="159"/>
      <c r="AA43" s="31"/>
      <c r="AC43" s="157" t="s">
        <v>60</v>
      </c>
      <c r="AD43" s="158"/>
      <c r="AE43" s="158"/>
      <c r="AF43" s="159"/>
      <c r="AG43" s="31"/>
      <c r="AI43" s="157" t="s">
        <v>60</v>
      </c>
      <c r="AJ43" s="158"/>
      <c r="AK43" s="158"/>
      <c r="AL43" s="159"/>
    </row>
    <row r="44" spans="10:38" ht="75" customHeight="1" thickBot="1">
      <c r="J44" s="6"/>
      <c r="K44" s="16" t="s">
        <v>11</v>
      </c>
      <c r="L44" s="126" t="s">
        <v>15</v>
      </c>
      <c r="M44" s="128" t="s">
        <v>16</v>
      </c>
      <c r="N44" s="6"/>
      <c r="P44" s="56" t="s">
        <v>18</v>
      </c>
      <c r="Q44" s="56" t="s">
        <v>10</v>
      </c>
      <c r="R44" s="57" t="s">
        <v>14</v>
      </c>
      <c r="S44" s="58" t="s">
        <v>12</v>
      </c>
      <c r="T44" s="59" t="s">
        <v>13</v>
      </c>
      <c r="U44" s="45"/>
      <c r="V44" s="56" t="s">
        <v>18</v>
      </c>
      <c r="W44" s="56" t="s">
        <v>10</v>
      </c>
      <c r="X44" s="57" t="s">
        <v>14</v>
      </c>
      <c r="Y44" s="58" t="s">
        <v>12</v>
      </c>
      <c r="Z44" s="59" t="s">
        <v>13</v>
      </c>
      <c r="AA44" s="31"/>
      <c r="AB44" s="56" t="s">
        <v>18</v>
      </c>
      <c r="AC44" s="56" t="s">
        <v>10</v>
      </c>
      <c r="AD44" s="57" t="s">
        <v>14</v>
      </c>
      <c r="AE44" s="58" t="s">
        <v>12</v>
      </c>
      <c r="AF44" s="59" t="s">
        <v>13</v>
      </c>
      <c r="AG44" s="31"/>
      <c r="AH44" s="56" t="s">
        <v>18</v>
      </c>
      <c r="AI44" s="56" t="s">
        <v>10</v>
      </c>
      <c r="AJ44" s="57" t="s">
        <v>14</v>
      </c>
      <c r="AK44" s="58" t="s">
        <v>12</v>
      </c>
      <c r="AL44" s="59" t="s">
        <v>13</v>
      </c>
    </row>
    <row r="45" spans="10:38" s="2" customFormat="1" ht="6" customHeight="1" thickBot="1">
      <c r="J45" s="31"/>
      <c r="K45" s="75"/>
      <c r="L45" s="78"/>
      <c r="M45" s="81"/>
      <c r="N45" s="6"/>
      <c r="O45"/>
      <c r="P45"/>
      <c r="Q45"/>
      <c r="R45"/>
      <c r="S45"/>
      <c r="T45"/>
      <c r="U45" s="48"/>
      <c r="V45"/>
      <c r="W45"/>
      <c r="X45"/>
      <c r="Y45"/>
      <c r="Z45"/>
      <c r="AA45" s="31"/>
      <c r="AB45"/>
      <c r="AC45"/>
      <c r="AD45"/>
      <c r="AE45"/>
      <c r="AF45"/>
      <c r="AG45" s="31"/>
      <c r="AH45"/>
      <c r="AI45"/>
      <c r="AJ45"/>
      <c r="AK45"/>
      <c r="AL45"/>
    </row>
    <row r="46" spans="10:38" ht="12.75">
      <c r="J46" s="31" t="str">
        <f>Vorlage!$C$3</f>
        <v>Stefan</v>
      </c>
      <c r="K46" s="73">
        <f>VLOOKUP($J46,$P$46:$T$55,3,FALSE)+VLOOKUP($J46,$V$46:$Z$55,3,FALSE)+VLOOKUP($J46,$AB$46:$AF$55,3,FALSE)+VLOOKUP($J46,$AH$46:$AL$55,3,FALSE)</f>
        <v>0</v>
      </c>
      <c r="L46" s="127">
        <f>VLOOKUP($J46,$P$46:$T$55,4,FALSE)+VLOOKUP($J46,$V$46:$Z$55,4,FALSE)+VLOOKUP($J46,$AB$46:$AF$55,4,FALSE)+VLOOKUP($J46,$AH$46:$AL$55,4,FALSE)</f>
        <v>0</v>
      </c>
      <c r="M46" s="129">
        <f>VLOOKUP($J46,$P$46:$T$55,5,FALSE)+VLOOKUP($J46,$V$46:$Z$55,5,FALSE)+VLOOKUP($J46,$AB$46:$AF$55,5,FALSE)+VLOOKUP($J46,$AH$46:$AL$55,5,FALSE)</f>
        <v>0</v>
      </c>
      <c r="P46" s="63" t="str">
        <f aca="true" ca="1" t="shared" si="38" ref="P46:P55">HLOOKUP(Q46,INDIRECT(Q$43&amp;"!$C$64:$l$68"),2,FALSE)</f>
        <v>Stefan</v>
      </c>
      <c r="Q46" s="64">
        <v>1</v>
      </c>
      <c r="R46" s="65">
        <f ca="1">HLOOKUP($Q46,INDIRECT(Q$43&amp;"!$C$64:$l$68"),3,FALSE)</f>
        <v>0</v>
      </c>
      <c r="S46" s="66">
        <f ca="1">HLOOKUP($Q46,INDIRECT(Q$43&amp;"!$C$64:$l$68"),4,FALSE)</f>
        <v>0</v>
      </c>
      <c r="T46" s="67">
        <f ca="1">HLOOKUP($Q46,INDIRECT(Q$43&amp;"!$C$64:$l$68"),5,FALSE)</f>
        <v>0</v>
      </c>
      <c r="U46" s="48"/>
      <c r="V46" s="63" t="str">
        <f ca="1">HLOOKUP(W46,INDIRECT(W$43&amp;"!$C$64:$l$68"),2,FALSE)</f>
        <v>Stefan</v>
      </c>
      <c r="W46" s="64">
        <v>1</v>
      </c>
      <c r="X46" s="65">
        <f ca="1">HLOOKUP($Q46,INDIRECT(W$43&amp;"!$C$64:$l$68"),3,FALSE)</f>
        <v>0</v>
      </c>
      <c r="Y46" s="66">
        <f ca="1">HLOOKUP($Q46,INDIRECT(W$43&amp;"!$C$64:$l$68"),4,FALSE)</f>
        <v>0</v>
      </c>
      <c r="Z46" s="67">
        <f ca="1">HLOOKUP($Q46,INDIRECT(W$43&amp;"!$C$64:$l$68"),5,FALSE)</f>
        <v>0</v>
      </c>
      <c r="AA46" s="31"/>
      <c r="AB46" s="63" t="str">
        <f ca="1">HLOOKUP(AC46,INDIRECT(AC$43&amp;"!$C$64:$l$68"),2,FALSE)</f>
        <v>Stefan</v>
      </c>
      <c r="AC46" s="64">
        <v>1</v>
      </c>
      <c r="AD46" s="65">
        <f ca="1">HLOOKUP($Q46,INDIRECT(AC$43&amp;"!$C$64:$l$68"),3,FALSE)</f>
        <v>0</v>
      </c>
      <c r="AE46" s="66">
        <f ca="1">HLOOKUP($Q46,INDIRECT(AC$43&amp;"!$C$64:$l$68"),4,FALSE)</f>
        <v>0</v>
      </c>
      <c r="AF46" s="67">
        <f ca="1">HLOOKUP($Q46,INDIRECT(AC$43&amp;"!$C$64:$l$68"),5,FALSE)</f>
        <v>0</v>
      </c>
      <c r="AG46" s="31"/>
      <c r="AH46" s="63" t="str">
        <f ca="1">HLOOKUP(AI46,INDIRECT(AI$43&amp;"!$C$64:$l$68"),2,FALSE)</f>
        <v>Stefan</v>
      </c>
      <c r="AI46" s="64">
        <v>1</v>
      </c>
      <c r="AJ46" s="65">
        <f ca="1">HLOOKUP($Q46,INDIRECT(AI$43&amp;"!$C$64:$l$68"),3,FALSE)</f>
        <v>0</v>
      </c>
      <c r="AK46" s="66">
        <f ca="1">HLOOKUP($Q46,INDIRECT(AI$43&amp;"!$C$64:$l$68"),4,FALSE)</f>
        <v>0</v>
      </c>
      <c r="AL46" s="67">
        <f ca="1">HLOOKUP($Q46,INDIRECT(AI$43&amp;"!$C$64:$l$68"),5,FALSE)</f>
        <v>0</v>
      </c>
    </row>
    <row r="47" spans="10:38" ht="12.75">
      <c r="J47" s="31" t="str">
        <f>Vorlage!$D$3</f>
        <v>Rainer</v>
      </c>
      <c r="K47" s="73">
        <f aca="true" t="shared" si="39" ref="K47:K55">VLOOKUP($J47,$P$46:$T$55,3,FALSE)+VLOOKUP($J47,$V$46:$Z$55,3,FALSE)+VLOOKUP($J47,$AB$46:$AF$55,3,FALSE)+VLOOKUP($J47,$AH$46:$AL$55,3,FALSE)</f>
        <v>0</v>
      </c>
      <c r="L47" s="127">
        <f aca="true" t="shared" si="40" ref="L47:L55">VLOOKUP($J47,$P$46:$T$55,4,FALSE)+VLOOKUP($J47,$V$46:$Z$55,4,FALSE)+VLOOKUP($J47,$AB$46:$AF$55,4,FALSE)+VLOOKUP($J47,$AH$46:$AL$55,4,FALSE)</f>
        <v>0</v>
      </c>
      <c r="M47" s="129">
        <f aca="true" t="shared" si="41" ref="M47:M55">VLOOKUP($J47,$P$46:$T$55,5,FALSE)+VLOOKUP($J47,$V$46:$Z$55,5,FALSE)+VLOOKUP($J47,$AB$46:$AF$55,5,FALSE)+VLOOKUP($J47,$AH$46:$AL$55,5,FALSE)</f>
        <v>0</v>
      </c>
      <c r="P47" s="11" t="str">
        <f ca="1" t="shared" si="38"/>
        <v>Rainer</v>
      </c>
      <c r="Q47" s="60">
        <v>2</v>
      </c>
      <c r="R47" s="61">
        <f aca="true" ca="1" t="shared" si="42" ref="R47:R55">HLOOKUP($Q47,INDIRECT(Q$43&amp;"!$C$64:$l$68"),3,FALSE)</f>
        <v>0</v>
      </c>
      <c r="S47" s="62">
        <f aca="true" ca="1" t="shared" si="43" ref="S47:S55">HLOOKUP($Q47,INDIRECT(Q$43&amp;"!$C$64:$l$68"),4,FALSE)</f>
        <v>0</v>
      </c>
      <c r="T47" s="68">
        <f aca="true" ca="1" t="shared" si="44" ref="T47:T55">HLOOKUP($Q47,INDIRECT(Q$43&amp;"!$C$64:$l$68"),5,FALSE)</f>
        <v>0</v>
      </c>
      <c r="U47" s="48"/>
      <c r="V47" s="11" t="str">
        <f aca="true" ca="1" t="shared" si="45" ref="V47:V55">HLOOKUP(W47,INDIRECT(W$43&amp;"!$C$64:$l$68"),2,FALSE)</f>
        <v>Rainer</v>
      </c>
      <c r="W47" s="60">
        <v>2</v>
      </c>
      <c r="X47" s="61">
        <f aca="true" ca="1" t="shared" si="46" ref="X47:X55">HLOOKUP($Q47,INDIRECT(W$43&amp;"!$C$64:$l$68"),3,FALSE)</f>
        <v>0</v>
      </c>
      <c r="Y47" s="62">
        <f aca="true" ca="1" t="shared" si="47" ref="Y47:Y55">HLOOKUP($Q47,INDIRECT(W$43&amp;"!$C$64:$l$68"),4,FALSE)</f>
        <v>0</v>
      </c>
      <c r="Z47" s="68">
        <f aca="true" ca="1" t="shared" si="48" ref="Z47:Z55">HLOOKUP($Q47,INDIRECT(W$43&amp;"!$C$64:$l$68"),5,FALSE)</f>
        <v>0</v>
      </c>
      <c r="AA47" s="31"/>
      <c r="AB47" s="11" t="str">
        <f aca="true" ca="1" t="shared" si="49" ref="AB47:AB55">HLOOKUP(AC47,INDIRECT(AC$43&amp;"!$C$64:$l$68"),2,FALSE)</f>
        <v>Rainer</v>
      </c>
      <c r="AC47" s="60">
        <v>2</v>
      </c>
      <c r="AD47" s="61">
        <f aca="true" ca="1" t="shared" si="50" ref="AD47:AD55">HLOOKUP($Q47,INDIRECT(AC$43&amp;"!$C$64:$l$68"),3,FALSE)</f>
        <v>0</v>
      </c>
      <c r="AE47" s="62">
        <f aca="true" ca="1" t="shared" si="51" ref="AE47:AE55">HLOOKUP($Q47,INDIRECT(AC$43&amp;"!$C$64:$l$68"),4,FALSE)</f>
        <v>0</v>
      </c>
      <c r="AF47" s="68">
        <f aca="true" ca="1" t="shared" si="52" ref="AF47:AF55">HLOOKUP($Q47,INDIRECT(AC$43&amp;"!$C$64:$l$68"),5,FALSE)</f>
        <v>0</v>
      </c>
      <c r="AG47" s="31"/>
      <c r="AH47" s="11" t="str">
        <f aca="true" ca="1" t="shared" si="53" ref="AH47:AH55">HLOOKUP(AI47,INDIRECT(AI$43&amp;"!$C$64:$l$68"),2,FALSE)</f>
        <v>Rainer</v>
      </c>
      <c r="AI47" s="60">
        <v>2</v>
      </c>
      <c r="AJ47" s="61">
        <f aca="true" ca="1" t="shared" si="54" ref="AJ47:AJ55">HLOOKUP($Q47,INDIRECT(AI$43&amp;"!$C$64:$l$68"),3,FALSE)</f>
        <v>0</v>
      </c>
      <c r="AK47" s="62">
        <f aca="true" ca="1" t="shared" si="55" ref="AK47:AK55">HLOOKUP($Q47,INDIRECT(AI$43&amp;"!$C$64:$l$68"),4,FALSE)</f>
        <v>0</v>
      </c>
      <c r="AL47" s="68">
        <f aca="true" ca="1" t="shared" si="56" ref="AL47:AL55">HLOOKUP($Q47,INDIRECT(AI$43&amp;"!$C$64:$l$68"),5,FALSE)</f>
        <v>0</v>
      </c>
    </row>
    <row r="48" spans="10:38" ht="12.75">
      <c r="J48" s="31" t="str">
        <f>Vorlage!$E$3</f>
        <v>Andy</v>
      </c>
      <c r="K48" s="73">
        <f t="shared" si="39"/>
        <v>0</v>
      </c>
      <c r="L48" s="127">
        <f t="shared" si="40"/>
        <v>0</v>
      </c>
      <c r="M48" s="129">
        <f t="shared" si="41"/>
        <v>0</v>
      </c>
      <c r="P48" s="11" t="str">
        <f ca="1" t="shared" si="38"/>
        <v>Andy</v>
      </c>
      <c r="Q48" s="60">
        <v>3</v>
      </c>
      <c r="R48" s="61">
        <f ca="1" t="shared" si="42"/>
        <v>0</v>
      </c>
      <c r="S48" s="62">
        <f ca="1" t="shared" si="43"/>
        <v>0</v>
      </c>
      <c r="T48" s="68">
        <f ca="1" t="shared" si="44"/>
        <v>0</v>
      </c>
      <c r="U48" s="48"/>
      <c r="V48" s="11" t="str">
        <f ca="1" t="shared" si="45"/>
        <v>Andy</v>
      </c>
      <c r="W48" s="60">
        <v>3</v>
      </c>
      <c r="X48" s="61">
        <f ca="1" t="shared" si="46"/>
        <v>0</v>
      </c>
      <c r="Y48" s="62">
        <f ca="1" t="shared" si="47"/>
        <v>0</v>
      </c>
      <c r="Z48" s="68">
        <f ca="1" t="shared" si="48"/>
        <v>0</v>
      </c>
      <c r="AA48" s="31"/>
      <c r="AB48" s="11" t="str">
        <f ca="1" t="shared" si="49"/>
        <v>Andy</v>
      </c>
      <c r="AC48" s="60">
        <v>3</v>
      </c>
      <c r="AD48" s="61">
        <f ca="1" t="shared" si="50"/>
        <v>0</v>
      </c>
      <c r="AE48" s="62">
        <f ca="1" t="shared" si="51"/>
        <v>0</v>
      </c>
      <c r="AF48" s="68">
        <f ca="1" t="shared" si="52"/>
        <v>0</v>
      </c>
      <c r="AG48" s="31"/>
      <c r="AH48" s="11" t="str">
        <f ca="1" t="shared" si="53"/>
        <v>Andy</v>
      </c>
      <c r="AI48" s="60">
        <v>3</v>
      </c>
      <c r="AJ48" s="61">
        <f ca="1" t="shared" si="54"/>
        <v>0</v>
      </c>
      <c r="AK48" s="62">
        <f ca="1" t="shared" si="55"/>
        <v>0</v>
      </c>
      <c r="AL48" s="68">
        <f ca="1" t="shared" si="56"/>
        <v>0</v>
      </c>
    </row>
    <row r="49" spans="10:38" ht="12.75">
      <c r="J49" s="31" t="str">
        <f>Vorlage!$F$3</f>
        <v>Mecky</v>
      </c>
      <c r="K49" s="73">
        <f t="shared" si="39"/>
        <v>0</v>
      </c>
      <c r="L49" s="127">
        <f t="shared" si="40"/>
        <v>0</v>
      </c>
      <c r="M49" s="129">
        <f t="shared" si="41"/>
        <v>0</v>
      </c>
      <c r="P49" s="11" t="str">
        <f ca="1" t="shared" si="38"/>
        <v>Mecky</v>
      </c>
      <c r="Q49" s="60">
        <v>4</v>
      </c>
      <c r="R49" s="61">
        <f ca="1" t="shared" si="42"/>
        <v>0</v>
      </c>
      <c r="S49" s="62">
        <f ca="1" t="shared" si="43"/>
        <v>0</v>
      </c>
      <c r="T49" s="68">
        <f ca="1" t="shared" si="44"/>
        <v>0</v>
      </c>
      <c r="U49" s="48"/>
      <c r="V49" s="11" t="str">
        <f ca="1" t="shared" si="45"/>
        <v>Mecky</v>
      </c>
      <c r="W49" s="60">
        <v>4</v>
      </c>
      <c r="X49" s="61">
        <f ca="1" t="shared" si="46"/>
        <v>0</v>
      </c>
      <c r="Y49" s="62">
        <f ca="1" t="shared" si="47"/>
        <v>0</v>
      </c>
      <c r="Z49" s="68">
        <f ca="1" t="shared" si="48"/>
        <v>0</v>
      </c>
      <c r="AA49" s="31"/>
      <c r="AB49" s="11" t="str">
        <f ca="1" t="shared" si="49"/>
        <v>Mecky</v>
      </c>
      <c r="AC49" s="60">
        <v>4</v>
      </c>
      <c r="AD49" s="61">
        <f ca="1" t="shared" si="50"/>
        <v>0</v>
      </c>
      <c r="AE49" s="62">
        <f ca="1" t="shared" si="51"/>
        <v>0</v>
      </c>
      <c r="AF49" s="68">
        <f ca="1" t="shared" si="52"/>
        <v>0</v>
      </c>
      <c r="AG49" s="31"/>
      <c r="AH49" s="11" t="str">
        <f ca="1" t="shared" si="53"/>
        <v>Mecky</v>
      </c>
      <c r="AI49" s="60">
        <v>4</v>
      </c>
      <c r="AJ49" s="61">
        <f ca="1" t="shared" si="54"/>
        <v>0</v>
      </c>
      <c r="AK49" s="62">
        <f ca="1" t="shared" si="55"/>
        <v>0</v>
      </c>
      <c r="AL49" s="68">
        <f ca="1" t="shared" si="56"/>
        <v>0</v>
      </c>
    </row>
    <row r="50" spans="10:38" ht="12.75">
      <c r="J50" s="31" t="str">
        <f>Vorlage!$G$3</f>
        <v>Benny</v>
      </c>
      <c r="K50" s="73">
        <f t="shared" si="39"/>
        <v>0</v>
      </c>
      <c r="L50" s="127">
        <f t="shared" si="40"/>
        <v>0</v>
      </c>
      <c r="M50" s="129">
        <f t="shared" si="41"/>
        <v>0</v>
      </c>
      <c r="P50" s="11" t="str">
        <f ca="1" t="shared" si="38"/>
        <v>Benny</v>
      </c>
      <c r="Q50" s="60">
        <v>5</v>
      </c>
      <c r="R50" s="61">
        <f ca="1" t="shared" si="42"/>
        <v>0</v>
      </c>
      <c r="S50" s="62">
        <f ca="1" t="shared" si="43"/>
        <v>0</v>
      </c>
      <c r="T50" s="68">
        <f ca="1" t="shared" si="44"/>
        <v>0</v>
      </c>
      <c r="U50" s="48"/>
      <c r="V50" s="11" t="str">
        <f ca="1" t="shared" si="45"/>
        <v>Benny</v>
      </c>
      <c r="W50" s="60">
        <v>5</v>
      </c>
      <c r="X50" s="61">
        <f ca="1" t="shared" si="46"/>
        <v>0</v>
      </c>
      <c r="Y50" s="62">
        <f ca="1" t="shared" si="47"/>
        <v>0</v>
      </c>
      <c r="Z50" s="68">
        <f ca="1" t="shared" si="48"/>
        <v>0</v>
      </c>
      <c r="AA50" s="31"/>
      <c r="AB50" s="11" t="str">
        <f ca="1" t="shared" si="49"/>
        <v>Benny</v>
      </c>
      <c r="AC50" s="60">
        <v>5</v>
      </c>
      <c r="AD50" s="61">
        <f ca="1" t="shared" si="50"/>
        <v>0</v>
      </c>
      <c r="AE50" s="62">
        <f ca="1" t="shared" si="51"/>
        <v>0</v>
      </c>
      <c r="AF50" s="68">
        <f ca="1" t="shared" si="52"/>
        <v>0</v>
      </c>
      <c r="AG50" s="31"/>
      <c r="AH50" s="11" t="str">
        <f ca="1" t="shared" si="53"/>
        <v>Benny</v>
      </c>
      <c r="AI50" s="60">
        <v>5</v>
      </c>
      <c r="AJ50" s="61">
        <f ca="1" t="shared" si="54"/>
        <v>0</v>
      </c>
      <c r="AK50" s="62">
        <f ca="1" t="shared" si="55"/>
        <v>0</v>
      </c>
      <c r="AL50" s="68">
        <f ca="1" t="shared" si="56"/>
        <v>0</v>
      </c>
    </row>
    <row r="51" spans="10:38" ht="12.75">
      <c r="J51" s="31" t="str">
        <f>Vorlage!$H$3</f>
        <v>Thomas S.</v>
      </c>
      <c r="K51" s="73">
        <f t="shared" si="39"/>
        <v>0</v>
      </c>
      <c r="L51" s="127">
        <f t="shared" si="40"/>
        <v>0</v>
      </c>
      <c r="M51" s="129">
        <f t="shared" si="41"/>
        <v>0</v>
      </c>
      <c r="P51" s="11" t="str">
        <f ca="1" t="shared" si="38"/>
        <v>Thomas S.</v>
      </c>
      <c r="Q51" s="60">
        <v>6</v>
      </c>
      <c r="R51" s="61">
        <f ca="1" t="shared" si="42"/>
        <v>0</v>
      </c>
      <c r="S51" s="62">
        <f ca="1" t="shared" si="43"/>
        <v>0</v>
      </c>
      <c r="T51" s="68">
        <f ca="1" t="shared" si="44"/>
        <v>0</v>
      </c>
      <c r="U51" s="48"/>
      <c r="V51" s="11" t="str">
        <f ca="1" t="shared" si="45"/>
        <v>Thomas S.</v>
      </c>
      <c r="W51" s="60">
        <v>6</v>
      </c>
      <c r="X51" s="61">
        <f ca="1" t="shared" si="46"/>
        <v>0</v>
      </c>
      <c r="Y51" s="62">
        <f ca="1" t="shared" si="47"/>
        <v>0</v>
      </c>
      <c r="Z51" s="68">
        <f ca="1" t="shared" si="48"/>
        <v>0</v>
      </c>
      <c r="AA51" s="31"/>
      <c r="AB51" s="11" t="str">
        <f ca="1" t="shared" si="49"/>
        <v>Thomas S.</v>
      </c>
      <c r="AC51" s="60">
        <v>6</v>
      </c>
      <c r="AD51" s="61">
        <f ca="1" t="shared" si="50"/>
        <v>0</v>
      </c>
      <c r="AE51" s="62">
        <f ca="1" t="shared" si="51"/>
        <v>0</v>
      </c>
      <c r="AF51" s="68">
        <f ca="1" t="shared" si="52"/>
        <v>0</v>
      </c>
      <c r="AG51" s="31"/>
      <c r="AH51" s="11" t="str">
        <f ca="1" t="shared" si="53"/>
        <v>Thomas S.</v>
      </c>
      <c r="AI51" s="60">
        <v>6</v>
      </c>
      <c r="AJ51" s="61">
        <f ca="1" t="shared" si="54"/>
        <v>0</v>
      </c>
      <c r="AK51" s="62">
        <f ca="1" t="shared" si="55"/>
        <v>0</v>
      </c>
      <c r="AL51" s="68">
        <f ca="1" t="shared" si="56"/>
        <v>0</v>
      </c>
    </row>
    <row r="52" spans="10:38" ht="12.75">
      <c r="J52" s="31">
        <f>Vorlage!$I$3</f>
        <v>0</v>
      </c>
      <c r="K52" s="73">
        <f t="shared" si="39"/>
        <v>0</v>
      </c>
      <c r="L52" s="127">
        <f t="shared" si="40"/>
        <v>0</v>
      </c>
      <c r="M52" s="129">
        <f t="shared" si="41"/>
        <v>0</v>
      </c>
      <c r="P52" s="11">
        <f ca="1" t="shared" si="38"/>
        <v>0</v>
      </c>
      <c r="Q52" s="60">
        <v>7</v>
      </c>
      <c r="R52" s="61">
        <f ca="1" t="shared" si="42"/>
        <v>0</v>
      </c>
      <c r="S52" s="62">
        <f ca="1" t="shared" si="43"/>
        <v>0</v>
      </c>
      <c r="T52" s="68">
        <f ca="1" t="shared" si="44"/>
        <v>0</v>
      </c>
      <c r="U52" s="48"/>
      <c r="V52" s="11">
        <f ca="1" t="shared" si="45"/>
        <v>0</v>
      </c>
      <c r="W52" s="60">
        <v>7</v>
      </c>
      <c r="X52" s="61">
        <f ca="1" t="shared" si="46"/>
        <v>0</v>
      </c>
      <c r="Y52" s="62">
        <f ca="1" t="shared" si="47"/>
        <v>0</v>
      </c>
      <c r="Z52" s="68">
        <f ca="1" t="shared" si="48"/>
        <v>0</v>
      </c>
      <c r="AA52" s="31"/>
      <c r="AB52" s="11">
        <f ca="1" t="shared" si="49"/>
        <v>0</v>
      </c>
      <c r="AC52" s="60">
        <v>7</v>
      </c>
      <c r="AD52" s="61">
        <f ca="1" t="shared" si="50"/>
        <v>0</v>
      </c>
      <c r="AE52" s="62">
        <f ca="1" t="shared" si="51"/>
        <v>0</v>
      </c>
      <c r="AF52" s="68">
        <f ca="1" t="shared" si="52"/>
        <v>0</v>
      </c>
      <c r="AG52" s="31"/>
      <c r="AH52" s="11">
        <f ca="1" t="shared" si="53"/>
        <v>0</v>
      </c>
      <c r="AI52" s="60">
        <v>7</v>
      </c>
      <c r="AJ52" s="61">
        <f ca="1" t="shared" si="54"/>
        <v>0</v>
      </c>
      <c r="AK52" s="62">
        <f ca="1" t="shared" si="55"/>
        <v>0</v>
      </c>
      <c r="AL52" s="68">
        <f ca="1" t="shared" si="56"/>
        <v>0</v>
      </c>
    </row>
    <row r="53" spans="10:38" ht="12.75">
      <c r="J53" s="31">
        <f>Vorlage!$J$3</f>
        <v>0</v>
      </c>
      <c r="K53" s="73">
        <f t="shared" si="39"/>
        <v>0</v>
      </c>
      <c r="L53" s="127">
        <f t="shared" si="40"/>
        <v>0</v>
      </c>
      <c r="M53" s="129">
        <f t="shared" si="41"/>
        <v>0</v>
      </c>
      <c r="P53" s="11">
        <f ca="1" t="shared" si="38"/>
        <v>0</v>
      </c>
      <c r="Q53" s="60">
        <v>8</v>
      </c>
      <c r="R53" s="61">
        <f ca="1" t="shared" si="42"/>
        <v>0</v>
      </c>
      <c r="S53" s="62">
        <f ca="1" t="shared" si="43"/>
        <v>0</v>
      </c>
      <c r="T53" s="68">
        <f ca="1" t="shared" si="44"/>
        <v>0</v>
      </c>
      <c r="U53" s="48"/>
      <c r="V53" s="11">
        <f ca="1" t="shared" si="45"/>
        <v>0</v>
      </c>
      <c r="W53" s="60">
        <v>8</v>
      </c>
      <c r="X53" s="61">
        <f ca="1" t="shared" si="46"/>
        <v>0</v>
      </c>
      <c r="Y53" s="62">
        <f ca="1" t="shared" si="47"/>
        <v>0</v>
      </c>
      <c r="Z53" s="68">
        <f ca="1" t="shared" si="48"/>
        <v>0</v>
      </c>
      <c r="AA53" s="31"/>
      <c r="AB53" s="11">
        <f ca="1" t="shared" si="49"/>
        <v>0</v>
      </c>
      <c r="AC53" s="60">
        <v>8</v>
      </c>
      <c r="AD53" s="61">
        <f ca="1" t="shared" si="50"/>
        <v>0</v>
      </c>
      <c r="AE53" s="62">
        <f ca="1" t="shared" si="51"/>
        <v>0</v>
      </c>
      <c r="AF53" s="68">
        <f ca="1" t="shared" si="52"/>
        <v>0</v>
      </c>
      <c r="AG53" s="31"/>
      <c r="AH53" s="11">
        <f ca="1" t="shared" si="53"/>
        <v>0</v>
      </c>
      <c r="AI53" s="60">
        <v>8</v>
      </c>
      <c r="AJ53" s="61">
        <f ca="1" t="shared" si="54"/>
        <v>0</v>
      </c>
      <c r="AK53" s="62">
        <f ca="1" t="shared" si="55"/>
        <v>0</v>
      </c>
      <c r="AL53" s="68">
        <f ca="1" t="shared" si="56"/>
        <v>0</v>
      </c>
    </row>
    <row r="54" spans="10:38" ht="12.75">
      <c r="J54" s="31">
        <f>Vorlage!$K$3</f>
        <v>0</v>
      </c>
      <c r="K54" s="73">
        <f t="shared" si="39"/>
        <v>0</v>
      </c>
      <c r="L54" s="127">
        <f t="shared" si="40"/>
        <v>0</v>
      </c>
      <c r="M54" s="129">
        <f t="shared" si="41"/>
        <v>0</v>
      </c>
      <c r="P54" s="11">
        <f ca="1" t="shared" si="38"/>
        <v>0</v>
      </c>
      <c r="Q54" s="60">
        <v>9</v>
      </c>
      <c r="R54" s="61">
        <f ca="1" t="shared" si="42"/>
        <v>0</v>
      </c>
      <c r="S54" s="62">
        <f ca="1" t="shared" si="43"/>
        <v>0</v>
      </c>
      <c r="T54" s="68">
        <f ca="1" t="shared" si="44"/>
        <v>0</v>
      </c>
      <c r="U54" s="48"/>
      <c r="V54" s="11">
        <f ca="1" t="shared" si="45"/>
        <v>0</v>
      </c>
      <c r="W54" s="60">
        <v>9</v>
      </c>
      <c r="X54" s="61">
        <f ca="1" t="shared" si="46"/>
        <v>0</v>
      </c>
      <c r="Y54" s="62">
        <f ca="1" t="shared" si="47"/>
        <v>0</v>
      </c>
      <c r="Z54" s="68">
        <f ca="1" t="shared" si="48"/>
        <v>0</v>
      </c>
      <c r="AA54" s="31"/>
      <c r="AB54" s="11">
        <f ca="1" t="shared" si="49"/>
        <v>0</v>
      </c>
      <c r="AC54" s="60">
        <v>9</v>
      </c>
      <c r="AD54" s="61">
        <f ca="1" t="shared" si="50"/>
        <v>0</v>
      </c>
      <c r="AE54" s="62">
        <f ca="1" t="shared" si="51"/>
        <v>0</v>
      </c>
      <c r="AF54" s="68">
        <f ca="1" t="shared" si="52"/>
        <v>0</v>
      </c>
      <c r="AG54" s="31"/>
      <c r="AH54" s="11">
        <f ca="1" t="shared" si="53"/>
        <v>0</v>
      </c>
      <c r="AI54" s="60">
        <v>9</v>
      </c>
      <c r="AJ54" s="61">
        <f ca="1" t="shared" si="54"/>
        <v>0</v>
      </c>
      <c r="AK54" s="62">
        <f ca="1" t="shared" si="55"/>
        <v>0</v>
      </c>
      <c r="AL54" s="68">
        <f ca="1" t="shared" si="56"/>
        <v>0</v>
      </c>
    </row>
    <row r="55" spans="10:38" ht="13.5" thickBot="1">
      <c r="J55" s="31">
        <f>Vorlage!$L$3</f>
        <v>0</v>
      </c>
      <c r="K55" s="73">
        <f t="shared" si="39"/>
        <v>0</v>
      </c>
      <c r="L55" s="127">
        <f t="shared" si="40"/>
        <v>0</v>
      </c>
      <c r="M55" s="129">
        <f t="shared" si="41"/>
        <v>0</v>
      </c>
      <c r="P55" s="13">
        <f ca="1" t="shared" si="38"/>
        <v>0</v>
      </c>
      <c r="Q55" s="69">
        <v>10</v>
      </c>
      <c r="R55" s="70">
        <f ca="1" t="shared" si="42"/>
        <v>0</v>
      </c>
      <c r="S55" s="71">
        <f ca="1" t="shared" si="43"/>
        <v>0</v>
      </c>
      <c r="T55" s="72">
        <f ca="1" t="shared" si="44"/>
        <v>0</v>
      </c>
      <c r="U55" s="48"/>
      <c r="V55" s="13">
        <f ca="1" t="shared" si="45"/>
        <v>0</v>
      </c>
      <c r="W55" s="69">
        <v>10</v>
      </c>
      <c r="X55" s="70">
        <f ca="1" t="shared" si="46"/>
        <v>0</v>
      </c>
      <c r="Y55" s="71">
        <f ca="1" t="shared" si="47"/>
        <v>0</v>
      </c>
      <c r="Z55" s="72">
        <f ca="1" t="shared" si="48"/>
        <v>0</v>
      </c>
      <c r="AA55" s="31"/>
      <c r="AB55" s="13">
        <f ca="1" t="shared" si="49"/>
        <v>0</v>
      </c>
      <c r="AC55" s="69">
        <v>10</v>
      </c>
      <c r="AD55" s="70">
        <f ca="1" t="shared" si="50"/>
        <v>0</v>
      </c>
      <c r="AE55" s="71">
        <f ca="1" t="shared" si="51"/>
        <v>0</v>
      </c>
      <c r="AF55" s="72">
        <f ca="1" t="shared" si="52"/>
        <v>0</v>
      </c>
      <c r="AG55" s="31"/>
      <c r="AH55" s="13">
        <f ca="1" t="shared" si="53"/>
        <v>0</v>
      </c>
      <c r="AI55" s="69">
        <v>10</v>
      </c>
      <c r="AJ55" s="70">
        <f ca="1" t="shared" si="54"/>
        <v>0</v>
      </c>
      <c r="AK55" s="71">
        <f ca="1" t="shared" si="55"/>
        <v>0</v>
      </c>
      <c r="AL55" s="72">
        <f ca="1" t="shared" si="56"/>
        <v>0</v>
      </c>
    </row>
    <row r="56" spans="10:33" ht="12.75">
      <c r="J56" s="31"/>
      <c r="O56" s="31"/>
      <c r="P56" s="46"/>
      <c r="Q56" s="47"/>
      <c r="R56" s="48"/>
      <c r="S56" s="31"/>
      <c r="T56" s="31"/>
      <c r="U56" s="46"/>
      <c r="V56" s="47"/>
      <c r="W56" s="48"/>
      <c r="X56" s="31"/>
      <c r="Y56" s="31"/>
      <c r="Z56" s="46"/>
      <c r="AA56" s="47"/>
      <c r="AB56" s="48"/>
      <c r="AC56" s="31"/>
      <c r="AD56" s="31"/>
      <c r="AE56" s="46"/>
      <c r="AF56" s="47"/>
      <c r="AG56" s="48"/>
    </row>
    <row r="57" spans="8:33" ht="12.75">
      <c r="H57">
        <f aca="true" t="shared" si="57" ref="H57:H65">RANK(I57,$I$57:$I$66,1)</f>
        <v>1</v>
      </c>
      <c r="I57">
        <f aca="true" t="shared" si="58" ref="I57:I62">RANK(K57,$K$57:$K$66)+ROW(I57)/10000</f>
        <v>1.0057</v>
      </c>
      <c r="J57" s="31" t="str">
        <f>Vorlage!$C$3</f>
        <v>Stefan</v>
      </c>
      <c r="K57" s="79">
        <f>SUM(K46,K32,K18)</f>
        <v>91</v>
      </c>
      <c r="L57" s="79">
        <f>SUM(L46,L32,L18)</f>
        <v>47</v>
      </c>
      <c r="M57" s="79">
        <f>SUM(M46,M32,M18)</f>
        <v>2761</v>
      </c>
      <c r="O57" s="31"/>
      <c r="P57" s="46"/>
      <c r="Q57" s="47"/>
      <c r="R57" s="48"/>
      <c r="S57" s="31"/>
      <c r="T57" s="31"/>
      <c r="U57" s="46"/>
      <c r="V57" s="47"/>
      <c r="W57" s="48"/>
      <c r="X57" s="31"/>
      <c r="Y57" s="31"/>
      <c r="Z57" s="46"/>
      <c r="AA57" s="47"/>
      <c r="AB57" s="48"/>
      <c r="AC57" s="31"/>
      <c r="AD57" s="31"/>
      <c r="AE57" s="46"/>
      <c r="AF57" s="47"/>
      <c r="AG57" s="48"/>
    </row>
    <row r="58" spans="8:33" ht="12.75">
      <c r="H58">
        <f t="shared" si="57"/>
        <v>2</v>
      </c>
      <c r="I58">
        <f t="shared" si="58"/>
        <v>2.0058</v>
      </c>
      <c r="J58" s="31" t="str">
        <f>Vorlage!$D$3</f>
        <v>Rainer</v>
      </c>
      <c r="K58" s="79">
        <f aca="true" t="shared" si="59" ref="K58:K66">SUM(K47,K33,K19)</f>
        <v>71</v>
      </c>
      <c r="L58" s="79">
        <f aca="true" t="shared" si="60" ref="L58:L66">SUM(L47,L33,L19)</f>
        <v>132</v>
      </c>
      <c r="M58" s="79">
        <f aca="true" t="shared" si="61" ref="M58:M66">SUM(M47,M33,M19)</f>
        <v>2695</v>
      </c>
      <c r="O58" s="31"/>
      <c r="P58" s="46"/>
      <c r="Q58" s="47"/>
      <c r="R58" s="48"/>
      <c r="S58" s="31"/>
      <c r="T58" s="31"/>
      <c r="U58" s="46"/>
      <c r="V58" s="47"/>
      <c r="W58" s="48"/>
      <c r="X58" s="31"/>
      <c r="Y58" s="31"/>
      <c r="Z58" s="46"/>
      <c r="AA58" s="47"/>
      <c r="AB58" s="48"/>
      <c r="AC58" s="31"/>
      <c r="AD58" s="31"/>
      <c r="AE58" s="46"/>
      <c r="AF58" s="47"/>
      <c r="AG58" s="48"/>
    </row>
    <row r="59" spans="8:33" ht="12.75">
      <c r="H59">
        <f t="shared" si="57"/>
        <v>4</v>
      </c>
      <c r="I59">
        <f t="shared" si="58"/>
        <v>4.0059</v>
      </c>
      <c r="J59" s="31" t="str">
        <f>Vorlage!$E$3</f>
        <v>Andy</v>
      </c>
      <c r="K59" s="79">
        <f t="shared" si="59"/>
        <v>55</v>
      </c>
      <c r="L59" s="79">
        <f t="shared" si="60"/>
        <v>110</v>
      </c>
      <c r="M59" s="79">
        <f t="shared" si="61"/>
        <v>2295</v>
      </c>
      <c r="O59" s="31"/>
      <c r="P59" s="46"/>
      <c r="Q59" s="47"/>
      <c r="R59" s="48"/>
      <c r="S59" s="31"/>
      <c r="T59" s="31"/>
      <c r="U59" s="46"/>
      <c r="V59" s="47"/>
      <c r="W59" s="48"/>
      <c r="X59" s="31"/>
      <c r="Y59" s="31"/>
      <c r="Z59" s="46"/>
      <c r="AA59" s="47"/>
      <c r="AB59" s="48"/>
      <c r="AC59" s="31"/>
      <c r="AD59" s="31"/>
      <c r="AE59" s="46"/>
      <c r="AF59" s="47"/>
      <c r="AG59" s="48"/>
    </row>
    <row r="60" spans="8:33" ht="12.75">
      <c r="H60">
        <f t="shared" si="57"/>
        <v>3</v>
      </c>
      <c r="I60">
        <f t="shared" si="58"/>
        <v>3.006</v>
      </c>
      <c r="J60" s="31" t="str">
        <f>Vorlage!$F$3</f>
        <v>Mecky</v>
      </c>
      <c r="K60" s="79">
        <f t="shared" si="59"/>
        <v>70</v>
      </c>
      <c r="L60" s="79">
        <f t="shared" si="60"/>
        <v>75</v>
      </c>
      <c r="M60" s="79">
        <f t="shared" si="61"/>
        <v>2344</v>
      </c>
      <c r="O60" s="31"/>
      <c r="P60" s="46"/>
      <c r="Q60" s="47"/>
      <c r="R60" s="48"/>
      <c r="S60" s="31"/>
      <c r="T60" s="31"/>
      <c r="U60" s="46"/>
      <c r="V60" s="47"/>
      <c r="W60" s="48"/>
      <c r="X60" s="31"/>
      <c r="Y60" s="31"/>
      <c r="Z60" s="46"/>
      <c r="AA60" s="47"/>
      <c r="AB60" s="48"/>
      <c r="AC60" s="31"/>
      <c r="AD60" s="31"/>
      <c r="AE60" s="46"/>
      <c r="AF60" s="47"/>
      <c r="AG60" s="48"/>
    </row>
    <row r="61" spans="8:33" ht="12.75">
      <c r="H61">
        <f t="shared" si="57"/>
        <v>6</v>
      </c>
      <c r="I61">
        <f t="shared" si="58"/>
        <v>6.0061</v>
      </c>
      <c r="J61" s="31" t="str">
        <f>Vorlage!$G$3</f>
        <v>Benny</v>
      </c>
      <c r="K61" s="79">
        <f t="shared" si="59"/>
        <v>17</v>
      </c>
      <c r="L61" s="79">
        <f t="shared" si="60"/>
        <v>29</v>
      </c>
      <c r="M61" s="79">
        <f t="shared" si="61"/>
        <v>759</v>
      </c>
      <c r="O61" s="31"/>
      <c r="P61" s="46"/>
      <c r="Q61" s="47"/>
      <c r="R61" s="48"/>
      <c r="S61" s="31"/>
      <c r="T61" s="31"/>
      <c r="U61" s="46"/>
      <c r="V61" s="47"/>
      <c r="W61" s="48"/>
      <c r="X61" s="31"/>
      <c r="Y61" s="31"/>
      <c r="Z61" s="46"/>
      <c r="AA61" s="47"/>
      <c r="AB61" s="48"/>
      <c r="AC61" s="31"/>
      <c r="AD61" s="31"/>
      <c r="AE61" s="46"/>
      <c r="AF61" s="47"/>
      <c r="AG61" s="48"/>
    </row>
    <row r="62" spans="8:13" ht="12.75">
      <c r="H62">
        <f t="shared" si="57"/>
        <v>5</v>
      </c>
      <c r="I62">
        <f t="shared" si="58"/>
        <v>5.0062</v>
      </c>
      <c r="J62" s="31" t="str">
        <f>Vorlage!$H$3</f>
        <v>Thomas S.</v>
      </c>
      <c r="K62" s="79">
        <f t="shared" si="59"/>
        <v>46</v>
      </c>
      <c r="L62" s="79">
        <f t="shared" si="60"/>
        <v>72</v>
      </c>
      <c r="M62" s="79">
        <f t="shared" si="61"/>
        <v>2617</v>
      </c>
    </row>
    <row r="63" spans="8:13" ht="12.75">
      <c r="H63">
        <f t="shared" si="57"/>
        <v>7</v>
      </c>
      <c r="I63">
        <f>RANK(K63,$K$57:$K$66)+ROW(I63)/10000</f>
        <v>7.0063</v>
      </c>
      <c r="J63" s="31">
        <f>Vorlage!$I$3</f>
        <v>0</v>
      </c>
      <c r="K63" s="79">
        <f t="shared" si="59"/>
        <v>0</v>
      </c>
      <c r="L63" s="79">
        <f t="shared" si="60"/>
        <v>0</v>
      </c>
      <c r="M63" s="79">
        <f t="shared" si="61"/>
        <v>0</v>
      </c>
    </row>
    <row r="64" spans="8:13" ht="12.75">
      <c r="H64">
        <f t="shared" si="57"/>
        <v>8</v>
      </c>
      <c r="I64">
        <f>RANK(K64,$K$57:$K$66)+ROW(I64)/10000</f>
        <v>7.0064</v>
      </c>
      <c r="J64" s="31">
        <f>Vorlage!$J$3</f>
        <v>0</v>
      </c>
      <c r="K64" s="79">
        <f t="shared" si="59"/>
        <v>0</v>
      </c>
      <c r="L64" s="79">
        <f t="shared" si="60"/>
        <v>0</v>
      </c>
      <c r="M64" s="79">
        <f t="shared" si="61"/>
        <v>0</v>
      </c>
    </row>
    <row r="65" spans="8:13" ht="12.75">
      <c r="H65">
        <f t="shared" si="57"/>
        <v>9</v>
      </c>
      <c r="I65">
        <f>RANK(K65,$K$57:$K$66)+ROW(I65)/10000</f>
        <v>7.0065</v>
      </c>
      <c r="J65" s="31">
        <f>Vorlage!$K$3</f>
        <v>0</v>
      </c>
      <c r="K65" s="79">
        <f t="shared" si="59"/>
        <v>0</v>
      </c>
      <c r="L65" s="79">
        <f t="shared" si="60"/>
        <v>0</v>
      </c>
      <c r="M65" s="79">
        <f t="shared" si="61"/>
        <v>0</v>
      </c>
    </row>
    <row r="66" spans="8:13" ht="12.75">
      <c r="H66">
        <f>RANK(I66,$I$57:$I$66,1)</f>
        <v>10</v>
      </c>
      <c r="I66">
        <f>RANK(K66,$K$57:$K$66)+ROW(I66)/10000</f>
        <v>7.0066</v>
      </c>
      <c r="J66" s="31">
        <f>Vorlage!$L$3</f>
        <v>0</v>
      </c>
      <c r="K66" s="79">
        <f t="shared" si="59"/>
        <v>0</v>
      </c>
      <c r="L66" s="79">
        <f t="shared" si="60"/>
        <v>0</v>
      </c>
      <c r="M66" s="79">
        <f t="shared" si="61"/>
        <v>0</v>
      </c>
    </row>
  </sheetData>
  <sheetProtection/>
  <mergeCells count="14">
    <mergeCell ref="Q43:T43"/>
    <mergeCell ref="W43:Z43"/>
    <mergeCell ref="AC43:AF43"/>
    <mergeCell ref="AI43:AL43"/>
    <mergeCell ref="AC29:AF29"/>
    <mergeCell ref="AI29:AL29"/>
    <mergeCell ref="Q29:T29"/>
    <mergeCell ref="W29:Z29"/>
    <mergeCell ref="W15:Z15"/>
    <mergeCell ref="A2:C2"/>
    <mergeCell ref="D15:F15"/>
    <mergeCell ref="Q15:T15"/>
    <mergeCell ref="AC15:AF15"/>
    <mergeCell ref="AI15:AL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28">
      <selection activeCell="C68" sqref="C68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5.71093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63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70" t="s">
        <v>33</v>
      </c>
      <c r="P3" s="171"/>
      <c r="Q3" s="171"/>
      <c r="R3" s="171"/>
      <c r="S3" s="172"/>
      <c r="T3"/>
    </row>
    <row r="4" spans="1:20" ht="12.75">
      <c r="A4" s="167" t="s">
        <v>23</v>
      </c>
      <c r="B4" s="91" t="s">
        <v>17</v>
      </c>
      <c r="C4" s="96">
        <v>2</v>
      </c>
      <c r="D4" s="97">
        <v>4</v>
      </c>
      <c r="E4" s="97"/>
      <c r="F4" s="97">
        <v>3</v>
      </c>
      <c r="G4" s="97"/>
      <c r="H4" s="97">
        <v>1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8"/>
      <c r="B5" s="92" t="s">
        <v>13</v>
      </c>
      <c r="C5" s="22">
        <v>92</v>
      </c>
      <c r="D5" s="26">
        <v>97</v>
      </c>
      <c r="E5" s="26"/>
      <c r="F5" s="26">
        <v>100</v>
      </c>
      <c r="G5" s="26"/>
      <c r="H5" s="26">
        <v>92</v>
      </c>
      <c r="I5" s="121"/>
      <c r="J5" s="121"/>
      <c r="K5" s="121"/>
      <c r="L5" s="40"/>
      <c r="O5" s="178" t="s">
        <v>34</v>
      </c>
      <c r="P5" s="174"/>
      <c r="Q5" s="179">
        <v>8.672</v>
      </c>
      <c r="R5" s="179"/>
      <c r="S5" s="135" t="s">
        <v>20</v>
      </c>
      <c r="T5"/>
    </row>
    <row r="6" spans="1:20" ht="12.75">
      <c r="A6" s="168"/>
      <c r="B6" s="93" t="s">
        <v>12</v>
      </c>
      <c r="C6" s="22">
        <v>3</v>
      </c>
      <c r="D6" s="26">
        <v>0</v>
      </c>
      <c r="E6" s="26"/>
      <c r="F6" s="26">
        <v>0</v>
      </c>
      <c r="G6" s="26"/>
      <c r="H6" s="26">
        <v>2</v>
      </c>
      <c r="I6" s="121"/>
      <c r="J6" s="121"/>
      <c r="K6" s="121"/>
      <c r="L6" s="40"/>
      <c r="O6" s="178" t="s">
        <v>35</v>
      </c>
      <c r="P6" s="174"/>
      <c r="Q6" s="179">
        <v>8.946</v>
      </c>
      <c r="R6" s="179"/>
      <c r="S6" s="135" t="s">
        <v>21</v>
      </c>
      <c r="T6"/>
    </row>
    <row r="7" spans="1:20" ht="12.75">
      <c r="A7" s="168"/>
      <c r="B7" s="94" t="s">
        <v>19</v>
      </c>
      <c r="C7" s="138" t="s">
        <v>64</v>
      </c>
      <c r="D7" s="137" t="s">
        <v>68</v>
      </c>
      <c r="E7" s="112"/>
      <c r="F7" s="140" t="s">
        <v>76</v>
      </c>
      <c r="G7" s="112"/>
      <c r="H7" s="108" t="s">
        <v>80</v>
      </c>
      <c r="I7" s="122"/>
      <c r="J7" s="122"/>
      <c r="K7" s="122"/>
      <c r="L7" s="113"/>
      <c r="O7" s="178" t="s">
        <v>36</v>
      </c>
      <c r="P7" s="174"/>
      <c r="Q7" s="179">
        <v>8.649</v>
      </c>
      <c r="R7" s="179"/>
      <c r="S7" s="135" t="s">
        <v>49</v>
      </c>
      <c r="T7"/>
    </row>
    <row r="8" spans="1:20" ht="13.5" thickBot="1">
      <c r="A8" s="169"/>
      <c r="B8" s="95" t="s">
        <v>14</v>
      </c>
      <c r="C8" s="23">
        <v>2</v>
      </c>
      <c r="D8" s="27">
        <v>3</v>
      </c>
      <c r="E8" s="27"/>
      <c r="F8" s="27">
        <v>4</v>
      </c>
      <c r="G8" s="27"/>
      <c r="H8" s="27">
        <v>1</v>
      </c>
      <c r="I8" s="123"/>
      <c r="J8" s="123"/>
      <c r="K8" s="123"/>
      <c r="L8" s="41"/>
      <c r="O8" s="180" t="s">
        <v>37</v>
      </c>
      <c r="P8" s="181"/>
      <c r="Q8" s="182">
        <v>8.628</v>
      </c>
      <c r="R8" s="182"/>
      <c r="S8" s="136" t="s">
        <v>48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7" t="s">
        <v>24</v>
      </c>
      <c r="B10" s="91" t="s">
        <v>17</v>
      </c>
      <c r="C10" s="85">
        <v>3</v>
      </c>
      <c r="D10" s="38"/>
      <c r="E10" s="38">
        <v>1</v>
      </c>
      <c r="F10" s="38">
        <v>4</v>
      </c>
      <c r="G10" s="38"/>
      <c r="H10" s="38">
        <v>2</v>
      </c>
      <c r="I10" s="124"/>
      <c r="J10" s="124"/>
      <c r="K10" s="124"/>
      <c r="L10" s="39"/>
      <c r="T10" s="31"/>
    </row>
    <row r="11" spans="1:20" ht="13.5" thickBot="1">
      <c r="A11" s="168"/>
      <c r="B11" s="92" t="s">
        <v>13</v>
      </c>
      <c r="C11" s="22">
        <v>100</v>
      </c>
      <c r="D11" s="26"/>
      <c r="E11" s="26">
        <v>95</v>
      </c>
      <c r="F11" s="26">
        <v>99</v>
      </c>
      <c r="G11" s="26"/>
      <c r="H11" s="26">
        <v>91</v>
      </c>
      <c r="I11" s="121"/>
      <c r="J11" s="121"/>
      <c r="K11" s="121"/>
      <c r="L11" s="40"/>
      <c r="T11" s="31"/>
    </row>
    <row r="12" spans="1:20" ht="14.25" thickBot="1" thickTop="1">
      <c r="A12" s="168"/>
      <c r="B12" s="93" t="s">
        <v>12</v>
      </c>
      <c r="C12" s="22">
        <v>0</v>
      </c>
      <c r="D12" s="26"/>
      <c r="E12" s="26">
        <v>6</v>
      </c>
      <c r="F12" s="26">
        <v>0</v>
      </c>
      <c r="G12" s="26"/>
      <c r="H12" s="26">
        <v>3</v>
      </c>
      <c r="I12" s="121"/>
      <c r="J12" s="121"/>
      <c r="K12" s="121"/>
      <c r="L12" s="40"/>
      <c r="O12" s="170" t="s">
        <v>89</v>
      </c>
      <c r="P12" s="171"/>
      <c r="Q12" s="171"/>
      <c r="R12" s="171"/>
      <c r="S12" s="172"/>
      <c r="T12" s="31"/>
    </row>
    <row r="13" spans="1:20" ht="13.5" thickTop="1">
      <c r="A13" s="168"/>
      <c r="B13" s="94" t="s">
        <v>19</v>
      </c>
      <c r="C13" s="116" t="s">
        <v>65</v>
      </c>
      <c r="D13" s="112"/>
      <c r="E13" s="108" t="s">
        <v>72</v>
      </c>
      <c r="F13" s="108" t="s">
        <v>77</v>
      </c>
      <c r="G13" s="112"/>
      <c r="H13" s="108" t="s">
        <v>81</v>
      </c>
      <c r="I13" s="122"/>
      <c r="J13" s="122"/>
      <c r="K13" s="122"/>
      <c r="L13" s="113"/>
      <c r="O13" s="106"/>
      <c r="P13" s="31"/>
      <c r="Q13" s="31"/>
      <c r="R13" s="31"/>
      <c r="S13" s="107"/>
      <c r="T13" s="31"/>
    </row>
    <row r="14" spans="1:20" ht="13.5" thickBot="1">
      <c r="A14" s="169"/>
      <c r="B14" s="95" t="s">
        <v>14</v>
      </c>
      <c r="C14" s="23">
        <v>4</v>
      </c>
      <c r="D14" s="27"/>
      <c r="E14" s="27">
        <v>2</v>
      </c>
      <c r="F14" s="27">
        <v>3</v>
      </c>
      <c r="G14" s="27"/>
      <c r="H14" s="27">
        <v>1</v>
      </c>
      <c r="I14" s="123"/>
      <c r="J14" s="123"/>
      <c r="K14" s="123"/>
      <c r="L14" s="41"/>
      <c r="O14" s="173" t="s">
        <v>34</v>
      </c>
      <c r="P14" s="174"/>
      <c r="Q14" s="175" t="s">
        <v>91</v>
      </c>
      <c r="R14" s="176"/>
      <c r="S14" s="177"/>
      <c r="T14" s="31"/>
    </row>
    <row r="15" spans="1:20" ht="13.5" thickBot="1">
      <c r="A15" s="55"/>
      <c r="B15" s="42"/>
      <c r="O15" s="173" t="s">
        <v>35</v>
      </c>
      <c r="P15" s="174"/>
      <c r="Q15" s="175" t="s">
        <v>92</v>
      </c>
      <c r="R15" s="176"/>
      <c r="S15" s="177"/>
      <c r="T15" s="31"/>
    </row>
    <row r="16" spans="1:20" ht="12.75">
      <c r="A16" s="167" t="s">
        <v>25</v>
      </c>
      <c r="B16" s="91" t="s">
        <v>17</v>
      </c>
      <c r="C16" s="85">
        <v>4</v>
      </c>
      <c r="D16" s="38">
        <v>1</v>
      </c>
      <c r="E16" s="38">
        <v>2</v>
      </c>
      <c r="F16" s="38"/>
      <c r="G16" s="38"/>
      <c r="H16" s="38">
        <v>3</v>
      </c>
      <c r="I16" s="124"/>
      <c r="J16" s="124"/>
      <c r="K16" s="124"/>
      <c r="L16" s="39"/>
      <c r="O16" s="173" t="s">
        <v>36</v>
      </c>
      <c r="P16" s="174"/>
      <c r="Q16" s="175" t="s">
        <v>90</v>
      </c>
      <c r="R16" s="176"/>
      <c r="S16" s="177"/>
      <c r="T16" s="31"/>
    </row>
    <row r="17" spans="1:20" ht="13.5" thickBot="1">
      <c r="A17" s="168"/>
      <c r="B17" s="92" t="s">
        <v>13</v>
      </c>
      <c r="C17" s="22">
        <v>100</v>
      </c>
      <c r="D17" s="26">
        <v>99</v>
      </c>
      <c r="E17" s="26">
        <v>93</v>
      </c>
      <c r="F17" s="26"/>
      <c r="G17" s="26"/>
      <c r="H17" s="26">
        <v>97</v>
      </c>
      <c r="I17" s="121"/>
      <c r="J17" s="121"/>
      <c r="K17" s="121"/>
      <c r="L17" s="40"/>
      <c r="O17" s="186" t="s">
        <v>37</v>
      </c>
      <c r="P17" s="181"/>
      <c r="Q17" s="164" t="s">
        <v>93</v>
      </c>
      <c r="R17" s="165"/>
      <c r="S17" s="166"/>
      <c r="T17" s="31"/>
    </row>
    <row r="18" spans="1:20" ht="13.5" thickTop="1">
      <c r="A18" s="168"/>
      <c r="B18" s="93" t="s">
        <v>12</v>
      </c>
      <c r="C18" s="22">
        <v>2</v>
      </c>
      <c r="D18" s="26">
        <v>1</v>
      </c>
      <c r="E18" s="26">
        <v>5</v>
      </c>
      <c r="F18" s="26"/>
      <c r="G18" s="26"/>
      <c r="H18" s="26">
        <v>1</v>
      </c>
      <c r="I18" s="121"/>
      <c r="J18" s="121"/>
      <c r="K18" s="121"/>
      <c r="L18" s="40"/>
      <c r="N18" s="31"/>
      <c r="O18" s="31"/>
      <c r="P18" s="31"/>
      <c r="Q18" s="31"/>
      <c r="R18" s="31"/>
      <c r="S18" s="31"/>
      <c r="T18" s="31"/>
    </row>
    <row r="19" spans="1:20" ht="12.75">
      <c r="A19" s="168"/>
      <c r="B19" s="94" t="s">
        <v>19</v>
      </c>
      <c r="C19" s="116" t="s">
        <v>66</v>
      </c>
      <c r="D19" s="108" t="s">
        <v>69</v>
      </c>
      <c r="E19" s="108" t="s">
        <v>73</v>
      </c>
      <c r="F19" s="133"/>
      <c r="G19" s="133"/>
      <c r="H19" s="108" t="s">
        <v>82</v>
      </c>
      <c r="I19" s="122"/>
      <c r="J19" s="122"/>
      <c r="K19" s="122"/>
      <c r="L19" s="113"/>
      <c r="N19" s="31"/>
      <c r="O19" s="31"/>
      <c r="P19" s="31"/>
      <c r="Q19" s="31"/>
      <c r="R19" s="31"/>
      <c r="S19" s="31"/>
      <c r="T19" s="31"/>
    </row>
    <row r="20" spans="1:20" ht="13.5" thickBot="1">
      <c r="A20" s="169"/>
      <c r="B20" s="95" t="s">
        <v>14</v>
      </c>
      <c r="C20" s="23">
        <v>4</v>
      </c>
      <c r="D20" s="27">
        <v>3</v>
      </c>
      <c r="E20" s="27">
        <v>1</v>
      </c>
      <c r="F20" s="27"/>
      <c r="G20" s="27"/>
      <c r="H20" s="27">
        <v>2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7" t="s">
        <v>26</v>
      </c>
      <c r="B22" s="91" t="s">
        <v>17</v>
      </c>
      <c r="C22" s="85"/>
      <c r="D22" s="38">
        <v>2</v>
      </c>
      <c r="E22" s="38">
        <v>3</v>
      </c>
      <c r="F22" s="38">
        <v>1</v>
      </c>
      <c r="G22" s="38"/>
      <c r="H22" s="38">
        <v>4</v>
      </c>
      <c r="I22" s="124"/>
      <c r="J22" s="124"/>
      <c r="K22" s="124"/>
      <c r="L22" s="39"/>
      <c r="T22"/>
    </row>
    <row r="23" spans="1:20" ht="12.75">
      <c r="A23" s="168"/>
      <c r="B23" s="92" t="s">
        <v>13</v>
      </c>
      <c r="C23" s="22"/>
      <c r="D23" s="26">
        <v>96</v>
      </c>
      <c r="E23" s="26">
        <v>99</v>
      </c>
      <c r="F23" s="26">
        <v>100</v>
      </c>
      <c r="G23" s="26"/>
      <c r="H23" s="26">
        <v>96</v>
      </c>
      <c r="I23" s="121"/>
      <c r="J23" s="121"/>
      <c r="K23" s="121"/>
      <c r="L23" s="40"/>
      <c r="T23"/>
    </row>
    <row r="24" spans="1:20" ht="12.75">
      <c r="A24" s="168"/>
      <c r="B24" s="93" t="s">
        <v>12</v>
      </c>
      <c r="C24" s="22"/>
      <c r="D24" s="26">
        <v>4</v>
      </c>
      <c r="E24" s="26">
        <v>2</v>
      </c>
      <c r="F24" s="26">
        <v>2</v>
      </c>
      <c r="G24" s="26"/>
      <c r="H24" s="26">
        <v>0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8"/>
      <c r="B25" s="94" t="s">
        <v>19</v>
      </c>
      <c r="C25" s="111"/>
      <c r="D25" s="140" t="s">
        <v>70</v>
      </c>
      <c r="E25" s="108" t="s">
        <v>74</v>
      </c>
      <c r="F25" s="108" t="s">
        <v>78</v>
      </c>
      <c r="G25" s="133"/>
      <c r="H25" s="108" t="s">
        <v>83</v>
      </c>
      <c r="I25" s="122"/>
      <c r="J25" s="122"/>
      <c r="K25" s="122"/>
      <c r="L25" s="113"/>
      <c r="T25"/>
    </row>
    <row r="26" spans="1:20" ht="13.5" thickBot="1">
      <c r="A26" s="169"/>
      <c r="B26" s="95" t="s">
        <v>14</v>
      </c>
      <c r="C26" s="23"/>
      <c r="D26" s="27">
        <v>1</v>
      </c>
      <c r="E26" s="27">
        <v>3</v>
      </c>
      <c r="F26" s="27">
        <v>4</v>
      </c>
      <c r="G26" s="27"/>
      <c r="H26" s="27">
        <v>2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7" t="s">
        <v>27</v>
      </c>
      <c r="B28" s="91" t="s">
        <v>17</v>
      </c>
      <c r="C28" s="85">
        <v>1</v>
      </c>
      <c r="D28" s="38">
        <v>3</v>
      </c>
      <c r="E28" s="38">
        <v>4</v>
      </c>
      <c r="F28" s="38">
        <v>2</v>
      </c>
      <c r="G28" s="38"/>
      <c r="H28" s="38"/>
      <c r="I28" s="124"/>
      <c r="J28" s="124"/>
      <c r="K28" s="124"/>
      <c r="L28" s="39"/>
      <c r="T28"/>
    </row>
    <row r="29" spans="1:20" ht="12.75">
      <c r="A29" s="168"/>
      <c r="B29" s="92" t="s">
        <v>13</v>
      </c>
      <c r="C29" s="22">
        <v>98</v>
      </c>
      <c r="D29" s="26">
        <v>99</v>
      </c>
      <c r="E29" s="26">
        <v>100</v>
      </c>
      <c r="F29" s="26">
        <v>96</v>
      </c>
      <c r="G29" s="26"/>
      <c r="H29" s="26"/>
      <c r="I29" s="121"/>
      <c r="J29" s="121"/>
      <c r="K29" s="121"/>
      <c r="L29" s="40"/>
      <c r="T29"/>
    </row>
    <row r="30" spans="1:20" ht="12.75">
      <c r="A30" s="168"/>
      <c r="B30" s="93" t="s">
        <v>12</v>
      </c>
      <c r="C30" s="22">
        <v>3</v>
      </c>
      <c r="D30" s="26">
        <v>4</v>
      </c>
      <c r="E30" s="26">
        <v>2</v>
      </c>
      <c r="F30" s="26">
        <v>3</v>
      </c>
      <c r="G30" s="26"/>
      <c r="H30" s="26"/>
      <c r="I30" s="121"/>
      <c r="J30" s="121"/>
      <c r="K30" s="121"/>
      <c r="L30" s="40"/>
      <c r="T30"/>
    </row>
    <row r="31" spans="1:20" ht="12.75">
      <c r="A31" s="168"/>
      <c r="B31" s="94" t="s">
        <v>19</v>
      </c>
      <c r="C31" s="139" t="s">
        <v>67</v>
      </c>
      <c r="D31" s="137" t="s">
        <v>71</v>
      </c>
      <c r="E31" s="140" t="s">
        <v>75</v>
      </c>
      <c r="F31" s="108" t="s">
        <v>79</v>
      </c>
      <c r="G31" s="112"/>
      <c r="H31" s="112"/>
      <c r="I31" s="122"/>
      <c r="J31" s="122"/>
      <c r="K31" s="122"/>
      <c r="L31" s="113"/>
      <c r="T31"/>
    </row>
    <row r="32" spans="1:20" ht="13.5" thickBot="1">
      <c r="A32" s="169"/>
      <c r="B32" s="95" t="s">
        <v>14</v>
      </c>
      <c r="C32" s="23">
        <v>2</v>
      </c>
      <c r="D32" s="27">
        <v>3</v>
      </c>
      <c r="E32" s="27">
        <v>4</v>
      </c>
      <c r="F32" s="27">
        <v>1</v>
      </c>
      <c r="G32" s="27"/>
      <c r="H32" s="27"/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7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8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8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8"/>
      <c r="B37" s="94" t="s">
        <v>19</v>
      </c>
      <c r="C37" s="132"/>
      <c r="D37" s="133"/>
      <c r="E37" s="112"/>
      <c r="F37" s="112"/>
      <c r="G37" s="112"/>
      <c r="H37" s="133"/>
      <c r="I37" s="122"/>
      <c r="J37" s="122"/>
      <c r="K37" s="122"/>
      <c r="L37" s="113"/>
      <c r="T37"/>
    </row>
    <row r="38" spans="1:20" ht="13.5" thickBot="1">
      <c r="A38" s="169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7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8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8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8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9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7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8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8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8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9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7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8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8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8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9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7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8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8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8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9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8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3</v>
      </c>
      <c r="E64" s="51">
        <f t="shared" si="0"/>
        <v>4</v>
      </c>
      <c r="F64" s="51">
        <f t="shared" si="0"/>
        <v>2</v>
      </c>
      <c r="G64" s="51">
        <f t="shared" si="0"/>
        <v>6</v>
      </c>
      <c r="H64" s="51">
        <f t="shared" si="0"/>
        <v>5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8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84"/>
      <c r="B66" s="44" t="s">
        <v>14</v>
      </c>
      <c r="C66" s="26">
        <f>SUM(C62,C56,C50,C44,C38,C32,C26,C20,C14,C8)</f>
        <v>12</v>
      </c>
      <c r="D66" s="26">
        <f aca="true" t="shared" si="2" ref="D66:L66">SUM(D62,D56,D50,D44,D38,D32,D26,D20,D14,D8)</f>
        <v>10</v>
      </c>
      <c r="E66" s="26">
        <f t="shared" si="2"/>
        <v>10</v>
      </c>
      <c r="F66" s="26">
        <f t="shared" si="2"/>
        <v>12</v>
      </c>
      <c r="G66" s="26">
        <f t="shared" si="2"/>
        <v>0</v>
      </c>
      <c r="H66" s="26">
        <f t="shared" si="2"/>
        <v>6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84"/>
      <c r="B67" s="43" t="s">
        <v>12</v>
      </c>
      <c r="C67" s="26">
        <f>SUM(C60,C54,C48,C42,C36,C30,C24,C18,C12,C6)</f>
        <v>8</v>
      </c>
      <c r="D67" s="26">
        <f aca="true" t="shared" si="3" ref="D67:L67">SUM(D60,D54,D48,D42,D36,D30,D24,D18,D12,D6)</f>
        <v>9</v>
      </c>
      <c r="E67" s="26">
        <f t="shared" si="3"/>
        <v>15</v>
      </c>
      <c r="F67" s="26">
        <f t="shared" si="3"/>
        <v>5</v>
      </c>
      <c r="G67" s="26">
        <f t="shared" si="3"/>
        <v>0</v>
      </c>
      <c r="H67" s="26">
        <f t="shared" si="3"/>
        <v>6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85"/>
      <c r="B68" s="53" t="s">
        <v>13</v>
      </c>
      <c r="C68" s="27">
        <f>SUM(C59,C53,C47,C41,C35,C29,C23,C17,C11,C5)</f>
        <v>390</v>
      </c>
      <c r="D68" s="27">
        <f aca="true" t="shared" si="4" ref="D68:L68">SUM(D59,D53,D47,D41,D35,D29,D23,D17,D11,D5)</f>
        <v>391</v>
      </c>
      <c r="E68" s="27">
        <f t="shared" si="4"/>
        <v>387</v>
      </c>
      <c r="F68" s="27">
        <f t="shared" si="4"/>
        <v>395</v>
      </c>
      <c r="G68" s="27">
        <f t="shared" si="4"/>
        <v>0</v>
      </c>
      <c r="H68" s="27">
        <f t="shared" si="4"/>
        <v>376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3.0004</v>
      </c>
      <c r="E70">
        <f t="shared" si="5"/>
        <v>3.0005</v>
      </c>
      <c r="F70">
        <f t="shared" si="5"/>
        <v>1.0006</v>
      </c>
      <c r="G70">
        <f t="shared" si="5"/>
        <v>6.0007</v>
      </c>
      <c r="H70">
        <f t="shared" si="5"/>
        <v>5.0008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9">
    <mergeCell ref="Q16:S16"/>
    <mergeCell ref="A64:A68"/>
    <mergeCell ref="A28:A32"/>
    <mergeCell ref="A34:A38"/>
    <mergeCell ref="A40:A44"/>
    <mergeCell ref="A46:A50"/>
    <mergeCell ref="A52:A56"/>
    <mergeCell ref="A58:A62"/>
    <mergeCell ref="O17:P17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  <mergeCell ref="Q17:S17"/>
    <mergeCell ref="A16:A20"/>
    <mergeCell ref="A22:A26"/>
    <mergeCell ref="A10:A14"/>
    <mergeCell ref="O12:S12"/>
    <mergeCell ref="O14:P14"/>
    <mergeCell ref="Q14:S14"/>
    <mergeCell ref="O15:P15"/>
    <mergeCell ref="Q15:S15"/>
    <mergeCell ref="O16:P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5.71093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94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70" t="s">
        <v>33</v>
      </c>
      <c r="P3" s="171"/>
      <c r="Q3" s="171"/>
      <c r="R3" s="171"/>
      <c r="S3" s="172"/>
      <c r="T3"/>
    </row>
    <row r="4" spans="1:20" ht="12.75">
      <c r="A4" s="167" t="s">
        <v>23</v>
      </c>
      <c r="B4" s="91" t="s">
        <v>17</v>
      </c>
      <c r="C4" s="96"/>
      <c r="D4" s="97">
        <v>4</v>
      </c>
      <c r="E4" s="97">
        <v>1</v>
      </c>
      <c r="F4" s="97">
        <v>2</v>
      </c>
      <c r="G4" s="97"/>
      <c r="H4" s="97">
        <v>3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8"/>
      <c r="B5" s="92" t="s">
        <v>13</v>
      </c>
      <c r="C5" s="22"/>
      <c r="D5" s="26">
        <v>88</v>
      </c>
      <c r="E5" s="26">
        <v>100</v>
      </c>
      <c r="F5" s="26">
        <v>99</v>
      </c>
      <c r="G5" s="26"/>
      <c r="H5" s="26">
        <v>97</v>
      </c>
      <c r="I5" s="121"/>
      <c r="J5" s="121"/>
      <c r="K5" s="121"/>
      <c r="L5" s="40"/>
      <c r="O5" s="178" t="s">
        <v>34</v>
      </c>
      <c r="P5" s="174"/>
      <c r="Q5" s="179">
        <v>8.175</v>
      </c>
      <c r="R5" s="179"/>
      <c r="S5" s="135" t="s">
        <v>20</v>
      </c>
      <c r="T5"/>
    </row>
    <row r="6" spans="1:20" ht="12.75">
      <c r="A6" s="168"/>
      <c r="B6" s="93" t="s">
        <v>12</v>
      </c>
      <c r="C6" s="22"/>
      <c r="D6" s="26">
        <v>6</v>
      </c>
      <c r="E6" s="26">
        <v>2</v>
      </c>
      <c r="F6" s="26">
        <v>3</v>
      </c>
      <c r="G6" s="26"/>
      <c r="H6" s="26">
        <v>1</v>
      </c>
      <c r="I6" s="121"/>
      <c r="J6" s="121"/>
      <c r="K6" s="121"/>
      <c r="L6" s="40"/>
      <c r="O6" s="178" t="s">
        <v>35</v>
      </c>
      <c r="P6" s="174"/>
      <c r="Q6" s="179">
        <v>8.533</v>
      </c>
      <c r="R6" s="179"/>
      <c r="S6" s="135" t="s">
        <v>48</v>
      </c>
      <c r="T6"/>
    </row>
    <row r="7" spans="1:20" ht="12.75">
      <c r="A7" s="168"/>
      <c r="B7" s="94" t="s">
        <v>19</v>
      </c>
      <c r="C7" s="116"/>
      <c r="D7" s="137" t="s">
        <v>99</v>
      </c>
      <c r="E7" s="137" t="s">
        <v>103</v>
      </c>
      <c r="F7" s="137" t="s">
        <v>107</v>
      </c>
      <c r="G7" s="112"/>
      <c r="H7" s="137" t="s">
        <v>111</v>
      </c>
      <c r="I7" s="122"/>
      <c r="J7" s="122"/>
      <c r="K7" s="122"/>
      <c r="L7" s="113"/>
      <c r="O7" s="178" t="s">
        <v>36</v>
      </c>
      <c r="P7" s="174"/>
      <c r="Q7" s="179">
        <v>8.268</v>
      </c>
      <c r="R7" s="179"/>
      <c r="S7" s="135" t="s">
        <v>21</v>
      </c>
      <c r="T7"/>
    </row>
    <row r="8" spans="1:20" ht="13.5" thickBot="1">
      <c r="A8" s="169"/>
      <c r="B8" s="95" t="s">
        <v>14</v>
      </c>
      <c r="C8" s="23"/>
      <c r="D8" s="27">
        <v>1</v>
      </c>
      <c r="E8" s="27">
        <v>4</v>
      </c>
      <c r="F8" s="27">
        <v>3</v>
      </c>
      <c r="G8" s="27"/>
      <c r="H8" s="27">
        <v>2</v>
      </c>
      <c r="I8" s="123"/>
      <c r="J8" s="123"/>
      <c r="K8" s="123"/>
      <c r="L8" s="41"/>
      <c r="O8" s="180" t="s">
        <v>37</v>
      </c>
      <c r="P8" s="181"/>
      <c r="Q8" s="182">
        <v>8.415</v>
      </c>
      <c r="R8" s="182"/>
      <c r="S8" s="136" t="s">
        <v>20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7" t="s">
        <v>24</v>
      </c>
      <c r="B10" s="91" t="s">
        <v>17</v>
      </c>
      <c r="C10" s="85">
        <v>1</v>
      </c>
      <c r="D10" s="38"/>
      <c r="E10" s="38">
        <v>2</v>
      </c>
      <c r="F10" s="38">
        <v>3</v>
      </c>
      <c r="G10" s="38"/>
      <c r="H10" s="38">
        <v>4</v>
      </c>
      <c r="I10" s="124"/>
      <c r="J10" s="124"/>
      <c r="K10" s="124"/>
      <c r="L10" s="39"/>
      <c r="T10" s="134"/>
    </row>
    <row r="11" spans="1:20" ht="13.5" thickBot="1">
      <c r="A11" s="168"/>
      <c r="B11" s="92" t="s">
        <v>13</v>
      </c>
      <c r="C11" s="22">
        <v>100</v>
      </c>
      <c r="D11" s="26"/>
      <c r="E11" s="26">
        <v>94</v>
      </c>
      <c r="F11" s="26">
        <v>94</v>
      </c>
      <c r="G11" s="26"/>
      <c r="H11" s="26">
        <v>85</v>
      </c>
      <c r="I11" s="121"/>
      <c r="J11" s="121"/>
      <c r="K11" s="121"/>
      <c r="L11" s="40"/>
      <c r="T11" s="134"/>
    </row>
    <row r="12" spans="1:20" ht="14.25" thickBot="1" thickTop="1">
      <c r="A12" s="168"/>
      <c r="B12" s="93" t="s">
        <v>12</v>
      </c>
      <c r="C12" s="22">
        <v>2</v>
      </c>
      <c r="D12" s="26"/>
      <c r="E12" s="26">
        <v>5</v>
      </c>
      <c r="F12" s="26">
        <v>6</v>
      </c>
      <c r="G12" s="26"/>
      <c r="H12" s="26">
        <v>4</v>
      </c>
      <c r="I12" s="121"/>
      <c r="J12" s="121"/>
      <c r="K12" s="121"/>
      <c r="L12" s="40"/>
      <c r="O12" s="170" t="s">
        <v>89</v>
      </c>
      <c r="P12" s="171"/>
      <c r="Q12" s="171"/>
      <c r="R12" s="171"/>
      <c r="S12" s="172"/>
      <c r="T12" s="134"/>
    </row>
    <row r="13" spans="1:20" ht="13.5" thickTop="1">
      <c r="A13" s="168"/>
      <c r="B13" s="94" t="s">
        <v>19</v>
      </c>
      <c r="C13" s="139" t="s">
        <v>95</v>
      </c>
      <c r="D13" s="112"/>
      <c r="E13" s="140" t="s">
        <v>104</v>
      </c>
      <c r="F13" s="137" t="s">
        <v>108</v>
      </c>
      <c r="G13" s="112"/>
      <c r="H13" s="137" t="s">
        <v>112</v>
      </c>
      <c r="I13" s="122"/>
      <c r="J13" s="122"/>
      <c r="K13" s="122"/>
      <c r="L13" s="113"/>
      <c r="O13" s="106"/>
      <c r="P13" s="31"/>
      <c r="Q13" s="31"/>
      <c r="R13" s="31"/>
      <c r="S13" s="107"/>
      <c r="T13" s="134"/>
    </row>
    <row r="14" spans="1:20" ht="13.5" thickBot="1">
      <c r="A14" s="169"/>
      <c r="B14" s="95" t="s">
        <v>14</v>
      </c>
      <c r="C14" s="23">
        <v>4</v>
      </c>
      <c r="D14" s="27"/>
      <c r="E14" s="27">
        <v>3</v>
      </c>
      <c r="F14" s="27">
        <v>2</v>
      </c>
      <c r="G14" s="27"/>
      <c r="H14" s="27">
        <v>1</v>
      </c>
      <c r="I14" s="123"/>
      <c r="J14" s="123"/>
      <c r="K14" s="123"/>
      <c r="L14" s="41"/>
      <c r="O14" s="173" t="s">
        <v>34</v>
      </c>
      <c r="P14" s="174"/>
      <c r="Q14" s="175" t="s">
        <v>92</v>
      </c>
      <c r="R14" s="176"/>
      <c r="S14" s="177"/>
      <c r="T14" s="134"/>
    </row>
    <row r="15" spans="1:20" ht="13.5" thickBot="1">
      <c r="A15" s="55"/>
      <c r="B15" s="42"/>
      <c r="O15" s="173" t="s">
        <v>35</v>
      </c>
      <c r="P15" s="174"/>
      <c r="Q15" s="175" t="s">
        <v>90</v>
      </c>
      <c r="R15" s="176"/>
      <c r="S15" s="177"/>
      <c r="T15" s="134"/>
    </row>
    <row r="16" spans="1:20" ht="12.75">
      <c r="A16" s="167" t="s">
        <v>25</v>
      </c>
      <c r="B16" s="91" t="s">
        <v>17</v>
      </c>
      <c r="C16" s="85">
        <v>2</v>
      </c>
      <c r="D16" s="38">
        <v>1</v>
      </c>
      <c r="E16" s="38">
        <v>3</v>
      </c>
      <c r="F16" s="38">
        <v>4</v>
      </c>
      <c r="G16" s="38"/>
      <c r="H16" s="38"/>
      <c r="I16" s="124"/>
      <c r="J16" s="124"/>
      <c r="K16" s="124"/>
      <c r="L16" s="39"/>
      <c r="O16" s="173" t="s">
        <v>36</v>
      </c>
      <c r="P16" s="174"/>
      <c r="Q16" s="175" t="s">
        <v>91</v>
      </c>
      <c r="R16" s="176"/>
      <c r="S16" s="177"/>
      <c r="T16" s="134"/>
    </row>
    <row r="17" spans="1:20" ht="13.5" thickBot="1">
      <c r="A17" s="168"/>
      <c r="B17" s="92" t="s">
        <v>13</v>
      </c>
      <c r="C17" s="22">
        <v>97</v>
      </c>
      <c r="D17" s="26">
        <v>100</v>
      </c>
      <c r="E17" s="26">
        <v>93</v>
      </c>
      <c r="F17" s="26">
        <v>94</v>
      </c>
      <c r="G17" s="26"/>
      <c r="H17" s="26"/>
      <c r="I17" s="121"/>
      <c r="J17" s="121"/>
      <c r="K17" s="121"/>
      <c r="L17" s="40"/>
      <c r="O17" s="186" t="s">
        <v>37</v>
      </c>
      <c r="P17" s="181"/>
      <c r="Q17" s="164" t="s">
        <v>93</v>
      </c>
      <c r="R17" s="165"/>
      <c r="S17" s="166"/>
      <c r="T17" s="134"/>
    </row>
    <row r="18" spans="1:20" ht="13.5" thickTop="1">
      <c r="A18" s="168"/>
      <c r="B18" s="93" t="s">
        <v>12</v>
      </c>
      <c r="C18" s="22">
        <v>2</v>
      </c>
      <c r="D18" s="26">
        <v>5</v>
      </c>
      <c r="E18" s="26">
        <v>7</v>
      </c>
      <c r="F18" s="26">
        <v>6</v>
      </c>
      <c r="G18" s="26"/>
      <c r="H18" s="26"/>
      <c r="I18" s="121"/>
      <c r="J18" s="121"/>
      <c r="K18" s="121"/>
      <c r="L18" s="40"/>
      <c r="N18" s="134"/>
      <c r="O18" s="134"/>
      <c r="P18" s="134"/>
      <c r="Q18" s="134"/>
      <c r="R18" s="134"/>
      <c r="S18" s="134"/>
      <c r="T18" s="134"/>
    </row>
    <row r="19" spans="1:20" ht="12.75">
      <c r="A19" s="168"/>
      <c r="B19" s="94" t="s">
        <v>19</v>
      </c>
      <c r="C19" s="138" t="s">
        <v>96</v>
      </c>
      <c r="D19" s="137" t="s">
        <v>100</v>
      </c>
      <c r="E19" s="137" t="s">
        <v>105</v>
      </c>
      <c r="F19" s="137" t="s">
        <v>109</v>
      </c>
      <c r="G19" s="112"/>
      <c r="H19" s="112"/>
      <c r="I19" s="122"/>
      <c r="J19" s="122"/>
      <c r="K19" s="122"/>
      <c r="L19" s="113"/>
      <c r="N19" s="134"/>
      <c r="O19" s="134"/>
      <c r="P19" s="134"/>
      <c r="Q19" s="134"/>
      <c r="R19" s="134"/>
      <c r="S19" s="134"/>
      <c r="T19" s="134"/>
    </row>
    <row r="20" spans="1:20" ht="13.5" thickBot="1">
      <c r="A20" s="169"/>
      <c r="B20" s="95" t="s">
        <v>14</v>
      </c>
      <c r="C20" s="23">
        <v>3</v>
      </c>
      <c r="D20" s="27">
        <v>4</v>
      </c>
      <c r="E20" s="27">
        <v>1</v>
      </c>
      <c r="F20" s="27">
        <v>2</v>
      </c>
      <c r="G20" s="27"/>
      <c r="H20" s="27"/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7" t="s">
        <v>26</v>
      </c>
      <c r="B22" s="91" t="s">
        <v>17</v>
      </c>
      <c r="C22" s="85">
        <v>3</v>
      </c>
      <c r="D22" s="38">
        <v>2</v>
      </c>
      <c r="E22" s="38">
        <v>4</v>
      </c>
      <c r="F22" s="38"/>
      <c r="G22" s="38"/>
      <c r="H22" s="38">
        <v>1</v>
      </c>
      <c r="I22" s="124"/>
      <c r="J22" s="124"/>
      <c r="K22" s="124"/>
      <c r="L22" s="39"/>
      <c r="T22"/>
    </row>
    <row r="23" spans="1:20" ht="12.75">
      <c r="A23" s="168"/>
      <c r="B23" s="92" t="s">
        <v>13</v>
      </c>
      <c r="C23" s="22">
        <v>100</v>
      </c>
      <c r="D23" s="26">
        <v>97</v>
      </c>
      <c r="E23" s="26">
        <v>95</v>
      </c>
      <c r="F23" s="26"/>
      <c r="G23" s="26"/>
      <c r="H23" s="26">
        <v>97</v>
      </c>
      <c r="I23" s="121"/>
      <c r="J23" s="121"/>
      <c r="K23" s="121"/>
      <c r="L23" s="40"/>
      <c r="T23"/>
    </row>
    <row r="24" spans="1:20" ht="12.75">
      <c r="A24" s="168"/>
      <c r="B24" s="93" t="s">
        <v>12</v>
      </c>
      <c r="C24" s="22">
        <v>1</v>
      </c>
      <c r="D24" s="26">
        <v>5</v>
      </c>
      <c r="E24" s="26">
        <v>6</v>
      </c>
      <c r="F24" s="26"/>
      <c r="G24" s="26"/>
      <c r="H24" s="26">
        <v>3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8"/>
      <c r="B25" s="94" t="s">
        <v>19</v>
      </c>
      <c r="C25" s="138" t="s">
        <v>97</v>
      </c>
      <c r="D25" s="137" t="s">
        <v>101</v>
      </c>
      <c r="E25" s="137" t="s">
        <v>106</v>
      </c>
      <c r="F25" s="112"/>
      <c r="G25" s="112"/>
      <c r="H25" s="137" t="s">
        <v>113</v>
      </c>
      <c r="I25" s="122"/>
      <c r="J25" s="122"/>
      <c r="K25" s="122"/>
      <c r="L25" s="113"/>
      <c r="T25"/>
    </row>
    <row r="26" spans="1:20" ht="13.5" thickBot="1">
      <c r="A26" s="169"/>
      <c r="B26" s="95" t="s">
        <v>14</v>
      </c>
      <c r="C26" s="23">
        <v>4</v>
      </c>
      <c r="D26" s="27">
        <v>3</v>
      </c>
      <c r="E26" s="27">
        <v>1</v>
      </c>
      <c r="F26" s="27"/>
      <c r="G26" s="27"/>
      <c r="H26" s="27">
        <v>2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7" t="s">
        <v>27</v>
      </c>
      <c r="B28" s="91" t="s">
        <v>17</v>
      </c>
      <c r="C28" s="85">
        <v>4</v>
      </c>
      <c r="D28" s="38">
        <v>3</v>
      </c>
      <c r="E28" s="38"/>
      <c r="F28" s="38">
        <v>1</v>
      </c>
      <c r="G28" s="38"/>
      <c r="H28" s="38">
        <v>2</v>
      </c>
      <c r="I28" s="124"/>
      <c r="J28" s="124"/>
      <c r="K28" s="124"/>
      <c r="L28" s="39"/>
      <c r="T28"/>
    </row>
    <row r="29" spans="1:20" ht="12.75">
      <c r="A29" s="168"/>
      <c r="B29" s="92" t="s">
        <v>13</v>
      </c>
      <c r="C29" s="22">
        <v>97</v>
      </c>
      <c r="D29" s="26">
        <v>94</v>
      </c>
      <c r="E29" s="26"/>
      <c r="F29" s="26">
        <v>100</v>
      </c>
      <c r="G29" s="26"/>
      <c r="H29" s="26">
        <v>87</v>
      </c>
      <c r="I29" s="121"/>
      <c r="J29" s="121"/>
      <c r="K29" s="121"/>
      <c r="L29" s="40"/>
      <c r="T29"/>
    </row>
    <row r="30" spans="1:20" ht="12.75">
      <c r="A30" s="168"/>
      <c r="B30" s="93" t="s">
        <v>12</v>
      </c>
      <c r="C30" s="22">
        <v>2</v>
      </c>
      <c r="D30" s="26">
        <v>7</v>
      </c>
      <c r="E30" s="26"/>
      <c r="F30" s="26">
        <v>0</v>
      </c>
      <c r="G30" s="26"/>
      <c r="H30" s="26">
        <v>5</v>
      </c>
      <c r="I30" s="121"/>
      <c r="J30" s="121"/>
      <c r="K30" s="121"/>
      <c r="L30" s="40"/>
      <c r="T30"/>
    </row>
    <row r="31" spans="1:20" ht="12.75">
      <c r="A31" s="168"/>
      <c r="B31" s="94" t="s">
        <v>19</v>
      </c>
      <c r="C31" s="139" t="s">
        <v>98</v>
      </c>
      <c r="D31" s="140" t="s">
        <v>102</v>
      </c>
      <c r="E31" s="112"/>
      <c r="F31" s="137" t="s">
        <v>110</v>
      </c>
      <c r="G31" s="112"/>
      <c r="H31" s="137" t="s">
        <v>114</v>
      </c>
      <c r="I31" s="122"/>
      <c r="J31" s="122"/>
      <c r="K31" s="122"/>
      <c r="L31" s="113"/>
      <c r="T31"/>
    </row>
    <row r="32" spans="1:20" ht="13.5" thickBot="1">
      <c r="A32" s="169"/>
      <c r="B32" s="95" t="s">
        <v>14</v>
      </c>
      <c r="C32" s="23">
        <v>3</v>
      </c>
      <c r="D32" s="27">
        <v>2</v>
      </c>
      <c r="E32" s="27"/>
      <c r="F32" s="27">
        <v>4</v>
      </c>
      <c r="G32" s="27"/>
      <c r="H32" s="27">
        <v>1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7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8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8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8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9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7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8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8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8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9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7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8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8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8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9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7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8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8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8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9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7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8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8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8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9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8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3</v>
      </c>
      <c r="E64" s="51">
        <f t="shared" si="0"/>
        <v>4</v>
      </c>
      <c r="F64" s="51">
        <f t="shared" si="0"/>
        <v>2</v>
      </c>
      <c r="G64" s="51">
        <f t="shared" si="0"/>
        <v>6</v>
      </c>
      <c r="H64" s="51">
        <f t="shared" si="0"/>
        <v>5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8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84"/>
      <c r="B66" s="44" t="s">
        <v>14</v>
      </c>
      <c r="C66" s="26">
        <f>SUM(C62,C56,C50,C44,C38,C32,C26,C20,C14,C8)</f>
        <v>14</v>
      </c>
      <c r="D66" s="26">
        <f aca="true" t="shared" si="2" ref="D66:L66">SUM(D62,D56,D50,D44,D38,D32,D26,D20,D14,D8)</f>
        <v>10</v>
      </c>
      <c r="E66" s="26">
        <f t="shared" si="2"/>
        <v>9</v>
      </c>
      <c r="F66" s="26">
        <f t="shared" si="2"/>
        <v>11</v>
      </c>
      <c r="G66" s="26">
        <f t="shared" si="2"/>
        <v>0</v>
      </c>
      <c r="H66" s="26">
        <f t="shared" si="2"/>
        <v>6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84"/>
      <c r="B67" s="43" t="s">
        <v>12</v>
      </c>
      <c r="C67" s="26">
        <f>SUM(C60,C54,C48,C42,C36,C30,C24,C18,C12,C6)</f>
        <v>7</v>
      </c>
      <c r="D67" s="26">
        <f aca="true" t="shared" si="3" ref="D67:L67">SUM(D60,D54,D48,D42,D36,D30,D24,D18,D12,D6)</f>
        <v>23</v>
      </c>
      <c r="E67" s="26">
        <f t="shared" si="3"/>
        <v>20</v>
      </c>
      <c r="F67" s="26">
        <f t="shared" si="3"/>
        <v>15</v>
      </c>
      <c r="G67" s="26">
        <f t="shared" si="3"/>
        <v>0</v>
      </c>
      <c r="H67" s="26">
        <f t="shared" si="3"/>
        <v>13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85"/>
      <c r="B68" s="53" t="s">
        <v>13</v>
      </c>
      <c r="C68" s="27">
        <f>SUM(C59,C53,C47,C41,C35,C29,C23,C17,C11,C5)</f>
        <v>394</v>
      </c>
      <c r="D68" s="27">
        <f aca="true" t="shared" si="4" ref="D68:L68">SUM(D59,D53,D47,D41,D35,D29,D23,D17,D11,D5)</f>
        <v>379</v>
      </c>
      <c r="E68" s="27">
        <f t="shared" si="4"/>
        <v>382</v>
      </c>
      <c r="F68" s="27">
        <f t="shared" si="4"/>
        <v>387</v>
      </c>
      <c r="G68" s="27">
        <f t="shared" si="4"/>
        <v>0</v>
      </c>
      <c r="H68" s="27">
        <f t="shared" si="4"/>
        <v>366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3.0004</v>
      </c>
      <c r="E70">
        <f t="shared" si="5"/>
        <v>4.0005</v>
      </c>
      <c r="F70">
        <f t="shared" si="5"/>
        <v>2.0006</v>
      </c>
      <c r="G70">
        <f t="shared" si="5"/>
        <v>6.0007</v>
      </c>
      <c r="H70">
        <f t="shared" si="5"/>
        <v>5.0008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9">
    <mergeCell ref="Q16:S16"/>
    <mergeCell ref="A64:A68"/>
    <mergeCell ref="A28:A32"/>
    <mergeCell ref="A34:A38"/>
    <mergeCell ref="A40:A44"/>
    <mergeCell ref="A46:A50"/>
    <mergeCell ref="A52:A56"/>
    <mergeCell ref="A58:A62"/>
    <mergeCell ref="O17:P17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  <mergeCell ref="Q17:S17"/>
    <mergeCell ref="A16:A20"/>
    <mergeCell ref="A22:A26"/>
    <mergeCell ref="A10:A14"/>
    <mergeCell ref="O12:S12"/>
    <mergeCell ref="O14:P14"/>
    <mergeCell ref="Q14:S14"/>
    <mergeCell ref="O15:P15"/>
    <mergeCell ref="Q15:S15"/>
    <mergeCell ref="O16:P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5.71093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117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70" t="s">
        <v>33</v>
      </c>
      <c r="P3" s="171"/>
      <c r="Q3" s="171"/>
      <c r="R3" s="171"/>
      <c r="S3" s="172"/>
      <c r="T3"/>
    </row>
    <row r="4" spans="1:20" ht="12.75">
      <c r="A4" s="167" t="s">
        <v>23</v>
      </c>
      <c r="B4" s="91" t="s">
        <v>17</v>
      </c>
      <c r="C4" s="96">
        <v>2</v>
      </c>
      <c r="D4" s="97"/>
      <c r="E4" s="97"/>
      <c r="F4" s="97">
        <v>1</v>
      </c>
      <c r="G4" s="97">
        <v>4</v>
      </c>
      <c r="H4" s="97">
        <v>3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8"/>
      <c r="B5" s="92" t="s">
        <v>13</v>
      </c>
      <c r="C5" s="22">
        <v>96</v>
      </c>
      <c r="D5" s="26"/>
      <c r="E5" s="26"/>
      <c r="F5" s="26">
        <v>100</v>
      </c>
      <c r="G5" s="26">
        <v>96</v>
      </c>
      <c r="H5" s="26">
        <v>95</v>
      </c>
      <c r="I5" s="121"/>
      <c r="J5" s="121"/>
      <c r="K5" s="121"/>
      <c r="L5" s="40"/>
      <c r="O5" s="178" t="s">
        <v>34</v>
      </c>
      <c r="P5" s="174"/>
      <c r="Q5" s="179">
        <v>8.148</v>
      </c>
      <c r="R5" s="179"/>
      <c r="S5" s="135" t="s">
        <v>48</v>
      </c>
      <c r="T5"/>
    </row>
    <row r="6" spans="1:20" ht="12.75">
      <c r="A6" s="168"/>
      <c r="B6" s="93" t="s">
        <v>12</v>
      </c>
      <c r="C6" s="22">
        <v>3</v>
      </c>
      <c r="D6" s="26"/>
      <c r="E6" s="26"/>
      <c r="F6" s="26">
        <v>1</v>
      </c>
      <c r="G6" s="26">
        <v>1</v>
      </c>
      <c r="H6" s="26">
        <v>2</v>
      </c>
      <c r="I6" s="121"/>
      <c r="J6" s="121"/>
      <c r="K6" s="121"/>
      <c r="L6" s="40"/>
      <c r="O6" s="178" t="s">
        <v>35</v>
      </c>
      <c r="P6" s="174"/>
      <c r="Q6" s="179">
        <v>8.264</v>
      </c>
      <c r="R6" s="179"/>
      <c r="S6" s="135" t="s">
        <v>49</v>
      </c>
      <c r="T6"/>
    </row>
    <row r="7" spans="1:20" ht="12.75">
      <c r="A7" s="168"/>
      <c r="B7" s="94" t="s">
        <v>19</v>
      </c>
      <c r="C7" s="138" t="s">
        <v>118</v>
      </c>
      <c r="D7" s="108"/>
      <c r="E7" s="112"/>
      <c r="F7" s="137" t="s">
        <v>132</v>
      </c>
      <c r="G7" s="137" t="s">
        <v>136</v>
      </c>
      <c r="H7" s="137" t="s">
        <v>139</v>
      </c>
      <c r="I7" s="122"/>
      <c r="J7" s="122"/>
      <c r="K7" s="122"/>
      <c r="L7" s="113"/>
      <c r="O7" s="178" t="s">
        <v>36</v>
      </c>
      <c r="P7" s="174"/>
      <c r="Q7" s="179">
        <v>8.124</v>
      </c>
      <c r="R7" s="179"/>
      <c r="S7" s="135" t="s">
        <v>49</v>
      </c>
      <c r="T7"/>
    </row>
    <row r="8" spans="1:20" ht="13.5" thickBot="1">
      <c r="A8" s="169"/>
      <c r="B8" s="95" t="s">
        <v>14</v>
      </c>
      <c r="C8" s="23">
        <v>2</v>
      </c>
      <c r="D8" s="27"/>
      <c r="E8" s="27"/>
      <c r="F8" s="27">
        <v>4</v>
      </c>
      <c r="G8" s="27">
        <v>3</v>
      </c>
      <c r="H8" s="27">
        <v>1</v>
      </c>
      <c r="I8" s="123"/>
      <c r="J8" s="123"/>
      <c r="K8" s="123"/>
      <c r="L8" s="41"/>
      <c r="O8" s="180" t="s">
        <v>37</v>
      </c>
      <c r="P8" s="181"/>
      <c r="Q8" s="182">
        <v>8.448</v>
      </c>
      <c r="R8" s="182"/>
      <c r="S8" s="136" t="s">
        <v>20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7" t="s">
        <v>24</v>
      </c>
      <c r="B10" s="91" t="s">
        <v>17</v>
      </c>
      <c r="C10" s="85">
        <v>3</v>
      </c>
      <c r="D10" s="38"/>
      <c r="E10" s="38">
        <v>1</v>
      </c>
      <c r="F10" s="38">
        <v>2</v>
      </c>
      <c r="G10" s="38"/>
      <c r="H10" s="38">
        <v>4</v>
      </c>
      <c r="I10" s="124"/>
      <c r="J10" s="124"/>
      <c r="K10" s="124"/>
      <c r="L10" s="39"/>
      <c r="T10" s="134"/>
    </row>
    <row r="11" spans="1:20" ht="13.5" thickBot="1">
      <c r="A11" s="168"/>
      <c r="B11" s="92" t="s">
        <v>13</v>
      </c>
      <c r="C11" s="22">
        <v>100</v>
      </c>
      <c r="D11" s="26"/>
      <c r="E11" s="26">
        <v>98</v>
      </c>
      <c r="F11" s="26">
        <v>97</v>
      </c>
      <c r="G11" s="26"/>
      <c r="H11" s="26">
        <v>92</v>
      </c>
      <c r="I11" s="121"/>
      <c r="J11" s="121"/>
      <c r="K11" s="121"/>
      <c r="L11" s="40"/>
      <c r="T11" s="134"/>
    </row>
    <row r="12" spans="1:20" ht="14.25" thickBot="1" thickTop="1">
      <c r="A12" s="168"/>
      <c r="B12" s="93" t="s">
        <v>12</v>
      </c>
      <c r="C12" s="22">
        <v>0</v>
      </c>
      <c r="D12" s="26"/>
      <c r="E12" s="26">
        <v>4</v>
      </c>
      <c r="F12" s="26">
        <v>4</v>
      </c>
      <c r="G12" s="26"/>
      <c r="H12" s="26">
        <v>4</v>
      </c>
      <c r="I12" s="121"/>
      <c r="J12" s="121"/>
      <c r="K12" s="121"/>
      <c r="L12" s="40"/>
      <c r="O12" s="170" t="s">
        <v>89</v>
      </c>
      <c r="P12" s="171"/>
      <c r="Q12" s="171"/>
      <c r="R12" s="171"/>
      <c r="S12" s="172"/>
      <c r="T12" s="134"/>
    </row>
    <row r="13" spans="1:20" ht="13.5" thickTop="1">
      <c r="A13" s="168"/>
      <c r="B13" s="94" t="s">
        <v>19</v>
      </c>
      <c r="C13" s="138" t="s">
        <v>119</v>
      </c>
      <c r="D13" s="112"/>
      <c r="E13" s="140" t="s">
        <v>128</v>
      </c>
      <c r="F13" s="140" t="s">
        <v>133</v>
      </c>
      <c r="G13" s="112"/>
      <c r="H13" s="137" t="s">
        <v>140</v>
      </c>
      <c r="I13" s="122"/>
      <c r="J13" s="122"/>
      <c r="K13" s="122"/>
      <c r="L13" s="113"/>
      <c r="O13" s="106"/>
      <c r="P13" s="31"/>
      <c r="Q13" s="31"/>
      <c r="R13" s="31"/>
      <c r="S13" s="107"/>
      <c r="T13" s="134"/>
    </row>
    <row r="14" spans="1:20" ht="13.5" thickBot="1">
      <c r="A14" s="169"/>
      <c r="B14" s="95" t="s">
        <v>14</v>
      </c>
      <c r="C14" s="23">
        <v>4</v>
      </c>
      <c r="D14" s="27"/>
      <c r="E14" s="27">
        <v>3</v>
      </c>
      <c r="F14" s="27">
        <v>2</v>
      </c>
      <c r="G14" s="27"/>
      <c r="H14" s="27">
        <v>1</v>
      </c>
      <c r="I14" s="123"/>
      <c r="J14" s="123"/>
      <c r="K14" s="123"/>
      <c r="L14" s="41"/>
      <c r="O14" s="173" t="s">
        <v>34</v>
      </c>
      <c r="P14" s="174"/>
      <c r="Q14" s="175" t="s">
        <v>92</v>
      </c>
      <c r="R14" s="176"/>
      <c r="S14" s="177"/>
      <c r="T14" s="134"/>
    </row>
    <row r="15" spans="1:20" ht="13.5" thickBot="1">
      <c r="A15" s="55"/>
      <c r="B15" s="42"/>
      <c r="O15" s="173" t="s">
        <v>35</v>
      </c>
      <c r="P15" s="174"/>
      <c r="Q15" s="175" t="s">
        <v>93</v>
      </c>
      <c r="R15" s="176"/>
      <c r="S15" s="177"/>
      <c r="T15" s="134"/>
    </row>
    <row r="16" spans="1:20" ht="12.75">
      <c r="A16" s="167" t="s">
        <v>25</v>
      </c>
      <c r="B16" s="91" t="s">
        <v>17</v>
      </c>
      <c r="C16" s="85">
        <v>4</v>
      </c>
      <c r="D16" s="38">
        <v>1</v>
      </c>
      <c r="E16" s="38">
        <v>2</v>
      </c>
      <c r="F16" s="38">
        <v>3</v>
      </c>
      <c r="G16" s="38"/>
      <c r="H16" s="38"/>
      <c r="I16" s="124"/>
      <c r="J16" s="124"/>
      <c r="K16" s="124"/>
      <c r="L16" s="39"/>
      <c r="O16" s="173" t="s">
        <v>36</v>
      </c>
      <c r="P16" s="174"/>
      <c r="Q16" s="175" t="s">
        <v>91</v>
      </c>
      <c r="R16" s="176"/>
      <c r="S16" s="177"/>
      <c r="T16" s="134"/>
    </row>
    <row r="17" spans="1:20" ht="13.5" thickBot="1">
      <c r="A17" s="168"/>
      <c r="B17" s="92" t="s">
        <v>13</v>
      </c>
      <c r="C17" s="22">
        <v>98</v>
      </c>
      <c r="D17" s="26">
        <v>98</v>
      </c>
      <c r="E17" s="26">
        <v>92</v>
      </c>
      <c r="F17" s="26">
        <v>100</v>
      </c>
      <c r="G17" s="26"/>
      <c r="H17" s="26"/>
      <c r="I17" s="121"/>
      <c r="J17" s="121"/>
      <c r="K17" s="121"/>
      <c r="L17" s="40"/>
      <c r="O17" s="186" t="s">
        <v>37</v>
      </c>
      <c r="P17" s="181"/>
      <c r="Q17" s="164" t="s">
        <v>90</v>
      </c>
      <c r="R17" s="165"/>
      <c r="S17" s="166"/>
      <c r="T17" s="134"/>
    </row>
    <row r="18" spans="1:20" ht="13.5" thickTop="1">
      <c r="A18" s="168"/>
      <c r="B18" s="93" t="s">
        <v>12</v>
      </c>
      <c r="C18" s="22">
        <v>0</v>
      </c>
      <c r="D18" s="26">
        <v>3</v>
      </c>
      <c r="E18" s="26">
        <v>4</v>
      </c>
      <c r="F18" s="26">
        <v>2</v>
      </c>
      <c r="G18" s="26"/>
      <c r="H18" s="26"/>
      <c r="I18" s="121"/>
      <c r="J18" s="121"/>
      <c r="K18" s="121"/>
      <c r="L18" s="40"/>
      <c r="N18" s="134"/>
      <c r="O18" s="134"/>
      <c r="P18" s="134"/>
      <c r="Q18" s="134"/>
      <c r="R18" s="134"/>
      <c r="S18" s="134"/>
      <c r="T18" s="134"/>
    </row>
    <row r="19" spans="1:20" ht="12.75">
      <c r="A19" s="168"/>
      <c r="B19" s="94" t="s">
        <v>19</v>
      </c>
      <c r="C19" s="139" t="s">
        <v>120</v>
      </c>
      <c r="D19" s="137" t="s">
        <v>125</v>
      </c>
      <c r="E19" s="137" t="s">
        <v>129</v>
      </c>
      <c r="F19" s="140" t="s">
        <v>134</v>
      </c>
      <c r="G19" s="112"/>
      <c r="H19" s="112"/>
      <c r="I19" s="122"/>
      <c r="J19" s="122"/>
      <c r="K19" s="122"/>
      <c r="L19" s="113"/>
      <c r="N19" s="134"/>
      <c r="O19" s="134"/>
      <c r="P19" s="134"/>
      <c r="Q19" s="134"/>
      <c r="R19" s="134"/>
      <c r="S19" s="134"/>
      <c r="T19" s="134"/>
    </row>
    <row r="20" spans="1:20" ht="13.5" thickBot="1">
      <c r="A20" s="169"/>
      <c r="B20" s="95" t="s">
        <v>14</v>
      </c>
      <c r="C20" s="23">
        <v>3</v>
      </c>
      <c r="D20" s="27">
        <v>2</v>
      </c>
      <c r="E20" s="27">
        <v>1</v>
      </c>
      <c r="F20" s="27">
        <v>4</v>
      </c>
      <c r="G20" s="27"/>
      <c r="H20" s="27"/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7" t="s">
        <v>26</v>
      </c>
      <c r="B22" s="91" t="s">
        <v>17</v>
      </c>
      <c r="C22" s="85"/>
      <c r="D22" s="38">
        <v>2</v>
      </c>
      <c r="E22" s="38">
        <v>3</v>
      </c>
      <c r="F22" s="38">
        <v>4</v>
      </c>
      <c r="G22" s="38">
        <v>1</v>
      </c>
      <c r="H22" s="38"/>
      <c r="I22" s="124"/>
      <c r="J22" s="124"/>
      <c r="K22" s="124"/>
      <c r="L22" s="39"/>
      <c r="T22"/>
    </row>
    <row r="23" spans="1:20" ht="12.75">
      <c r="A23" s="168"/>
      <c r="B23" s="92" t="s">
        <v>13</v>
      </c>
      <c r="C23" s="22"/>
      <c r="D23" s="26">
        <v>93</v>
      </c>
      <c r="E23" s="26">
        <v>100</v>
      </c>
      <c r="F23" s="26">
        <v>95</v>
      </c>
      <c r="G23" s="26">
        <v>98</v>
      </c>
      <c r="H23" s="26"/>
      <c r="I23" s="121"/>
      <c r="J23" s="121"/>
      <c r="K23" s="121"/>
      <c r="L23" s="40"/>
      <c r="T23"/>
    </row>
    <row r="24" spans="1:20" ht="12.75">
      <c r="A24" s="168"/>
      <c r="B24" s="93" t="s">
        <v>12</v>
      </c>
      <c r="C24" s="22"/>
      <c r="D24" s="26">
        <v>7</v>
      </c>
      <c r="E24" s="26">
        <v>2</v>
      </c>
      <c r="F24" s="26">
        <v>6</v>
      </c>
      <c r="G24" s="26">
        <v>2</v>
      </c>
      <c r="H24" s="26"/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8"/>
      <c r="B25" s="94" t="s">
        <v>19</v>
      </c>
      <c r="C25" s="111"/>
      <c r="D25" s="137" t="s">
        <v>126</v>
      </c>
      <c r="E25" s="137" t="s">
        <v>130</v>
      </c>
      <c r="F25" s="137" t="s">
        <v>135</v>
      </c>
      <c r="G25" s="137" t="s">
        <v>137</v>
      </c>
      <c r="H25" s="112"/>
      <c r="I25" s="122"/>
      <c r="J25" s="122"/>
      <c r="K25" s="122"/>
      <c r="L25" s="113"/>
      <c r="T25"/>
    </row>
    <row r="26" spans="1:20" ht="13.5" thickBot="1">
      <c r="A26" s="169"/>
      <c r="B26" s="95" t="s">
        <v>14</v>
      </c>
      <c r="C26" s="23"/>
      <c r="D26" s="27">
        <v>1</v>
      </c>
      <c r="E26" s="27">
        <v>4</v>
      </c>
      <c r="F26" s="27">
        <v>2</v>
      </c>
      <c r="G26" s="27">
        <v>3</v>
      </c>
      <c r="H26" s="27"/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7" t="s">
        <v>27</v>
      </c>
      <c r="B28" s="91" t="s">
        <v>17</v>
      </c>
      <c r="C28" s="85"/>
      <c r="D28" s="38">
        <v>3</v>
      </c>
      <c r="E28" s="38">
        <v>4</v>
      </c>
      <c r="F28" s="38"/>
      <c r="G28" s="38">
        <v>2</v>
      </c>
      <c r="H28" s="38">
        <v>1</v>
      </c>
      <c r="I28" s="124"/>
      <c r="J28" s="124"/>
      <c r="K28" s="124"/>
      <c r="L28" s="39"/>
      <c r="T28"/>
    </row>
    <row r="29" spans="1:20" ht="12.75">
      <c r="A29" s="168"/>
      <c r="B29" s="92" t="s">
        <v>13</v>
      </c>
      <c r="C29" s="22"/>
      <c r="D29" s="26">
        <v>99</v>
      </c>
      <c r="E29" s="26">
        <v>100</v>
      </c>
      <c r="F29" s="26"/>
      <c r="G29" s="26">
        <v>92</v>
      </c>
      <c r="H29" s="26">
        <v>94</v>
      </c>
      <c r="I29" s="121"/>
      <c r="J29" s="121"/>
      <c r="K29" s="121"/>
      <c r="L29" s="40"/>
      <c r="T29"/>
    </row>
    <row r="30" spans="1:20" ht="12.75">
      <c r="A30" s="168"/>
      <c r="B30" s="93" t="s">
        <v>12</v>
      </c>
      <c r="C30" s="22"/>
      <c r="D30" s="26">
        <v>7</v>
      </c>
      <c r="E30" s="26">
        <v>1</v>
      </c>
      <c r="F30" s="26"/>
      <c r="G30" s="26">
        <v>5</v>
      </c>
      <c r="H30" s="26">
        <v>5</v>
      </c>
      <c r="I30" s="121"/>
      <c r="J30" s="121"/>
      <c r="K30" s="121"/>
      <c r="L30" s="40"/>
      <c r="T30"/>
    </row>
    <row r="31" spans="1:20" ht="12.75">
      <c r="A31" s="168"/>
      <c r="B31" s="94" t="s">
        <v>19</v>
      </c>
      <c r="C31" s="111"/>
      <c r="D31" s="137" t="s">
        <v>127</v>
      </c>
      <c r="E31" s="137" t="s">
        <v>131</v>
      </c>
      <c r="F31" s="112"/>
      <c r="G31" s="137" t="s">
        <v>138</v>
      </c>
      <c r="H31" s="137" t="s">
        <v>141</v>
      </c>
      <c r="I31" s="122"/>
      <c r="J31" s="122"/>
      <c r="K31" s="122"/>
      <c r="L31" s="113"/>
      <c r="T31"/>
    </row>
    <row r="32" spans="1:20" ht="13.5" thickBot="1">
      <c r="A32" s="169"/>
      <c r="B32" s="95" t="s">
        <v>14</v>
      </c>
      <c r="C32" s="23"/>
      <c r="D32" s="27">
        <v>3</v>
      </c>
      <c r="E32" s="27">
        <v>4</v>
      </c>
      <c r="F32" s="27"/>
      <c r="G32" s="27">
        <v>1</v>
      </c>
      <c r="H32" s="27">
        <v>2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7" t="s">
        <v>28</v>
      </c>
      <c r="B34" s="91" t="s">
        <v>17</v>
      </c>
      <c r="C34" s="85">
        <v>1</v>
      </c>
      <c r="D34" s="38">
        <v>4</v>
      </c>
      <c r="E34" s="38"/>
      <c r="F34" s="38"/>
      <c r="G34" s="38">
        <v>3</v>
      </c>
      <c r="H34" s="38">
        <v>2</v>
      </c>
      <c r="I34" s="124"/>
      <c r="J34" s="124"/>
      <c r="K34" s="124"/>
      <c r="L34" s="39"/>
      <c r="T34"/>
    </row>
    <row r="35" spans="1:20" ht="12.75">
      <c r="A35" s="168"/>
      <c r="B35" s="92" t="s">
        <v>13</v>
      </c>
      <c r="C35" s="22">
        <v>100</v>
      </c>
      <c r="D35" s="26">
        <v>90</v>
      </c>
      <c r="E35" s="26"/>
      <c r="F35" s="26"/>
      <c r="G35" s="26">
        <v>96</v>
      </c>
      <c r="H35" s="26">
        <v>94</v>
      </c>
      <c r="I35" s="121"/>
      <c r="J35" s="121"/>
      <c r="K35" s="121"/>
      <c r="L35" s="40"/>
      <c r="T35"/>
    </row>
    <row r="36" spans="1:20" ht="12.75">
      <c r="A36" s="168"/>
      <c r="B36" s="93" t="s">
        <v>12</v>
      </c>
      <c r="C36" s="22">
        <v>2</v>
      </c>
      <c r="D36" s="26">
        <v>5</v>
      </c>
      <c r="E36" s="26"/>
      <c r="F36" s="26"/>
      <c r="G36" s="26">
        <v>5</v>
      </c>
      <c r="H36" s="26">
        <v>1</v>
      </c>
      <c r="I36" s="121"/>
      <c r="J36" s="121"/>
      <c r="K36" s="121"/>
      <c r="L36" s="40"/>
      <c r="T36"/>
    </row>
    <row r="37" spans="1:20" ht="12.75">
      <c r="A37" s="168"/>
      <c r="B37" s="94" t="s">
        <v>19</v>
      </c>
      <c r="C37" s="138" t="s">
        <v>121</v>
      </c>
      <c r="D37" s="137" t="s">
        <v>122</v>
      </c>
      <c r="E37" s="112"/>
      <c r="F37" s="112"/>
      <c r="G37" s="137" t="s">
        <v>123</v>
      </c>
      <c r="H37" s="137" t="s">
        <v>124</v>
      </c>
      <c r="I37" s="122"/>
      <c r="J37" s="122"/>
      <c r="K37" s="122"/>
      <c r="L37" s="113"/>
      <c r="T37"/>
    </row>
    <row r="38" spans="1:20" ht="13.5" thickBot="1">
      <c r="A38" s="169"/>
      <c r="B38" s="95" t="s">
        <v>14</v>
      </c>
      <c r="C38" s="23">
        <v>4</v>
      </c>
      <c r="D38" s="27">
        <v>1</v>
      </c>
      <c r="E38" s="27"/>
      <c r="F38" s="27"/>
      <c r="G38" s="27">
        <v>3</v>
      </c>
      <c r="H38" s="27">
        <v>2</v>
      </c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7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8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8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8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9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7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8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8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8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9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7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8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8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8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9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7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8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8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8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9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8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5</v>
      </c>
      <c r="E64" s="51">
        <f t="shared" si="0"/>
        <v>2</v>
      </c>
      <c r="F64" s="51">
        <f t="shared" si="0"/>
        <v>3</v>
      </c>
      <c r="G64" s="51">
        <f t="shared" si="0"/>
        <v>4</v>
      </c>
      <c r="H64" s="51">
        <f t="shared" si="0"/>
        <v>6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8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84"/>
      <c r="B66" s="44" t="s">
        <v>14</v>
      </c>
      <c r="C66" s="26">
        <f>SUM(C62,C56,C50,C44,C38,C32,C26,C20,C14,C8)</f>
        <v>13</v>
      </c>
      <c r="D66" s="26">
        <f aca="true" t="shared" si="2" ref="D66:L66">SUM(D62,D56,D50,D44,D38,D32,D26,D20,D14,D8)</f>
        <v>7</v>
      </c>
      <c r="E66" s="26">
        <f t="shared" si="2"/>
        <v>12</v>
      </c>
      <c r="F66" s="26">
        <f t="shared" si="2"/>
        <v>12</v>
      </c>
      <c r="G66" s="26">
        <f t="shared" si="2"/>
        <v>10</v>
      </c>
      <c r="H66" s="26">
        <f t="shared" si="2"/>
        <v>6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84"/>
      <c r="B67" s="43" t="s">
        <v>12</v>
      </c>
      <c r="C67" s="26">
        <f>SUM(C60,C54,C48,C42,C36,C30,C24,C18,C12,C6)</f>
        <v>5</v>
      </c>
      <c r="D67" s="26">
        <f aca="true" t="shared" si="3" ref="D67:L67">SUM(D60,D54,D48,D42,D36,D30,D24,D18,D12,D6)</f>
        <v>22</v>
      </c>
      <c r="E67" s="26">
        <f t="shared" si="3"/>
        <v>11</v>
      </c>
      <c r="F67" s="26">
        <f t="shared" si="3"/>
        <v>13</v>
      </c>
      <c r="G67" s="26">
        <f t="shared" si="3"/>
        <v>13</v>
      </c>
      <c r="H67" s="26">
        <f t="shared" si="3"/>
        <v>12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85"/>
      <c r="B68" s="53" t="s">
        <v>13</v>
      </c>
      <c r="C68" s="27">
        <f>SUM(C59,C53,C47,C41,C35,C29,C23,C17,C11,C5)</f>
        <v>394</v>
      </c>
      <c r="D68" s="27">
        <f aca="true" t="shared" si="4" ref="D68:L68">SUM(D59,D53,D47,D41,D35,D29,D23,D17,D11,D5)</f>
        <v>380</v>
      </c>
      <c r="E68" s="27">
        <f t="shared" si="4"/>
        <v>390</v>
      </c>
      <c r="F68" s="27">
        <f t="shared" si="4"/>
        <v>392</v>
      </c>
      <c r="G68" s="27">
        <f t="shared" si="4"/>
        <v>382</v>
      </c>
      <c r="H68" s="27">
        <f t="shared" si="4"/>
        <v>375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5.0004</v>
      </c>
      <c r="E70">
        <f t="shared" si="5"/>
        <v>2.0005</v>
      </c>
      <c r="F70">
        <f t="shared" si="5"/>
        <v>2.0006</v>
      </c>
      <c r="G70">
        <f t="shared" si="5"/>
        <v>4.0007</v>
      </c>
      <c r="H70">
        <f t="shared" si="5"/>
        <v>6.0008</v>
      </c>
      <c r="I70">
        <f t="shared" si="5"/>
        <v>7.0009</v>
      </c>
      <c r="J70">
        <f t="shared" si="5"/>
        <v>7.001</v>
      </c>
      <c r="K70">
        <f t="shared" si="5"/>
        <v>7.0011</v>
      </c>
      <c r="L70">
        <f t="shared" si="5"/>
        <v>7.0012</v>
      </c>
    </row>
  </sheetData>
  <sheetProtection/>
  <mergeCells count="29"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  <mergeCell ref="A10:A14"/>
    <mergeCell ref="O12:S12"/>
    <mergeCell ref="O14:P14"/>
    <mergeCell ref="Q14:S14"/>
    <mergeCell ref="O15:P15"/>
    <mergeCell ref="Q15:S15"/>
    <mergeCell ref="A16:A20"/>
    <mergeCell ref="O16:P16"/>
    <mergeCell ref="Q16:S16"/>
    <mergeCell ref="O17:P17"/>
    <mergeCell ref="Q17:S17"/>
    <mergeCell ref="A22:A26"/>
    <mergeCell ref="A64:A68"/>
    <mergeCell ref="A28:A32"/>
    <mergeCell ref="A34:A38"/>
    <mergeCell ref="A40:A44"/>
    <mergeCell ref="A46:A50"/>
    <mergeCell ref="A52:A56"/>
    <mergeCell ref="A58:A6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5.71093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143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70" t="s">
        <v>33</v>
      </c>
      <c r="P3" s="171"/>
      <c r="Q3" s="171"/>
      <c r="R3" s="171"/>
      <c r="S3" s="172"/>
      <c r="T3"/>
    </row>
    <row r="4" spans="1:20" ht="12.75">
      <c r="A4" s="167" t="s">
        <v>23</v>
      </c>
      <c r="B4" s="91" t="s">
        <v>17</v>
      </c>
      <c r="C4" s="96">
        <v>2</v>
      </c>
      <c r="D4" s="97">
        <v>1</v>
      </c>
      <c r="E4" s="97"/>
      <c r="F4" s="97">
        <v>4</v>
      </c>
      <c r="G4" s="97">
        <v>3</v>
      </c>
      <c r="H4" s="97"/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8"/>
      <c r="B5" s="92" t="s">
        <v>13</v>
      </c>
      <c r="C5" s="22">
        <v>98</v>
      </c>
      <c r="D5" s="26">
        <v>100</v>
      </c>
      <c r="E5" s="26"/>
      <c r="F5" s="26">
        <v>98</v>
      </c>
      <c r="G5" s="26">
        <v>98</v>
      </c>
      <c r="H5" s="26"/>
      <c r="I5" s="121"/>
      <c r="J5" s="121"/>
      <c r="K5" s="121"/>
      <c r="L5" s="40"/>
      <c r="O5" s="178" t="s">
        <v>34</v>
      </c>
      <c r="P5" s="174"/>
      <c r="Q5" s="179">
        <v>8.538</v>
      </c>
      <c r="R5" s="179"/>
      <c r="S5" s="135" t="s">
        <v>21</v>
      </c>
      <c r="T5"/>
    </row>
    <row r="6" spans="1:20" ht="12.75">
      <c r="A6" s="168"/>
      <c r="B6" s="93" t="s">
        <v>12</v>
      </c>
      <c r="C6" s="22">
        <v>3</v>
      </c>
      <c r="D6" s="26">
        <v>2</v>
      </c>
      <c r="E6" s="26"/>
      <c r="F6" s="26">
        <v>2</v>
      </c>
      <c r="G6" s="26">
        <v>2</v>
      </c>
      <c r="H6" s="26"/>
      <c r="I6" s="121"/>
      <c r="J6" s="121"/>
      <c r="K6" s="121"/>
      <c r="L6" s="40"/>
      <c r="O6" s="178" t="s">
        <v>35</v>
      </c>
      <c r="P6" s="174"/>
      <c r="Q6" s="179">
        <v>8.538</v>
      </c>
      <c r="R6" s="179"/>
      <c r="S6" s="135" t="s">
        <v>49</v>
      </c>
      <c r="T6"/>
    </row>
    <row r="7" spans="1:20" ht="12.75">
      <c r="A7" s="168"/>
      <c r="B7" s="94" t="s">
        <v>19</v>
      </c>
      <c r="C7" s="116" t="s">
        <v>144</v>
      </c>
      <c r="D7" s="140" t="s">
        <v>146</v>
      </c>
      <c r="E7" s="112"/>
      <c r="F7" s="140" t="s">
        <v>148</v>
      </c>
      <c r="G7" s="108" t="s">
        <v>149</v>
      </c>
      <c r="H7" s="112"/>
      <c r="I7" s="122"/>
      <c r="J7" s="122"/>
      <c r="K7" s="122"/>
      <c r="L7" s="113"/>
      <c r="O7" s="178" t="s">
        <v>36</v>
      </c>
      <c r="P7" s="174"/>
      <c r="Q7" s="179">
        <v>8.486</v>
      </c>
      <c r="R7" s="179"/>
      <c r="S7" s="135" t="s">
        <v>21</v>
      </c>
      <c r="T7"/>
    </row>
    <row r="8" spans="1:20" ht="13.5" thickBot="1">
      <c r="A8" s="169"/>
      <c r="B8" s="95" t="s">
        <v>14</v>
      </c>
      <c r="C8" s="23">
        <v>1</v>
      </c>
      <c r="D8" s="27">
        <v>4</v>
      </c>
      <c r="E8" s="27"/>
      <c r="F8" s="27">
        <v>2</v>
      </c>
      <c r="G8" s="27">
        <v>3</v>
      </c>
      <c r="H8" s="27"/>
      <c r="I8" s="123"/>
      <c r="J8" s="123"/>
      <c r="K8" s="123"/>
      <c r="L8" s="41"/>
      <c r="O8" s="180" t="s">
        <v>37</v>
      </c>
      <c r="P8" s="181"/>
      <c r="Q8" s="182">
        <v>8.64</v>
      </c>
      <c r="R8" s="182"/>
      <c r="S8" s="136" t="s">
        <v>49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7" t="s">
        <v>24</v>
      </c>
      <c r="B10" s="91" t="s">
        <v>17</v>
      </c>
      <c r="C10" s="85">
        <v>3</v>
      </c>
      <c r="D10" s="38">
        <v>2</v>
      </c>
      <c r="E10" s="38"/>
      <c r="F10" s="38"/>
      <c r="G10" s="38">
        <v>4</v>
      </c>
      <c r="H10" s="38">
        <v>1</v>
      </c>
      <c r="I10" s="124"/>
      <c r="J10" s="124"/>
      <c r="K10" s="124"/>
      <c r="L10" s="39"/>
      <c r="T10" s="134"/>
    </row>
    <row r="11" spans="1:20" ht="13.5" thickBot="1">
      <c r="A11" s="168"/>
      <c r="B11" s="92" t="s">
        <v>13</v>
      </c>
      <c r="C11" s="22">
        <v>100</v>
      </c>
      <c r="D11" s="26">
        <v>97</v>
      </c>
      <c r="E11" s="26"/>
      <c r="F11" s="26"/>
      <c r="G11" s="26">
        <v>90</v>
      </c>
      <c r="H11" s="26">
        <v>93</v>
      </c>
      <c r="I11" s="121"/>
      <c r="J11" s="121"/>
      <c r="K11" s="121"/>
      <c r="L11" s="40"/>
      <c r="T11" s="134"/>
    </row>
    <row r="12" spans="1:20" ht="14.25" thickBot="1" thickTop="1">
      <c r="A12" s="168"/>
      <c r="B12" s="93" t="s">
        <v>12</v>
      </c>
      <c r="C12" s="22">
        <v>0</v>
      </c>
      <c r="D12" s="26">
        <v>1</v>
      </c>
      <c r="E12" s="26"/>
      <c r="F12" s="26"/>
      <c r="G12" s="26">
        <v>6</v>
      </c>
      <c r="H12" s="26">
        <v>1</v>
      </c>
      <c r="I12" s="121"/>
      <c r="J12" s="121"/>
      <c r="K12" s="121"/>
      <c r="L12" s="40"/>
      <c r="O12" s="170" t="s">
        <v>89</v>
      </c>
      <c r="P12" s="171"/>
      <c r="Q12" s="171"/>
      <c r="R12" s="171"/>
      <c r="S12" s="172"/>
      <c r="T12" s="134"/>
    </row>
    <row r="13" spans="1:20" ht="13.5" thickTop="1">
      <c r="A13" s="168"/>
      <c r="B13" s="94" t="s">
        <v>19</v>
      </c>
      <c r="C13" s="116" t="s">
        <v>145</v>
      </c>
      <c r="D13" s="108" t="s">
        <v>147</v>
      </c>
      <c r="E13" s="112"/>
      <c r="F13" s="112"/>
      <c r="G13" s="108" t="s">
        <v>150</v>
      </c>
      <c r="H13" s="108" t="s">
        <v>151</v>
      </c>
      <c r="I13" s="122"/>
      <c r="J13" s="122"/>
      <c r="K13" s="122"/>
      <c r="L13" s="113"/>
      <c r="O13" s="106"/>
      <c r="P13" s="31"/>
      <c r="Q13" s="31"/>
      <c r="R13" s="31"/>
      <c r="S13" s="107"/>
      <c r="T13" s="134"/>
    </row>
    <row r="14" spans="1:20" ht="13.5" thickBot="1">
      <c r="A14" s="169"/>
      <c r="B14" s="95" t="s">
        <v>14</v>
      </c>
      <c r="C14" s="23">
        <v>4</v>
      </c>
      <c r="D14" s="27">
        <v>3</v>
      </c>
      <c r="E14" s="27"/>
      <c r="F14" s="27"/>
      <c r="G14" s="27">
        <v>1</v>
      </c>
      <c r="H14" s="27">
        <v>2</v>
      </c>
      <c r="I14" s="123"/>
      <c r="J14" s="123"/>
      <c r="K14" s="123"/>
      <c r="L14" s="41"/>
      <c r="O14" s="173" t="s">
        <v>34</v>
      </c>
      <c r="P14" s="174"/>
      <c r="Q14" s="175" t="s">
        <v>91</v>
      </c>
      <c r="R14" s="176"/>
      <c r="S14" s="177"/>
      <c r="T14" s="134"/>
    </row>
    <row r="15" spans="1:20" ht="13.5" thickBot="1">
      <c r="A15" s="55"/>
      <c r="B15" s="42"/>
      <c r="O15" s="173" t="s">
        <v>35</v>
      </c>
      <c r="P15" s="174"/>
      <c r="Q15" s="175" t="s">
        <v>92</v>
      </c>
      <c r="R15" s="176"/>
      <c r="S15" s="177"/>
      <c r="T15" s="134"/>
    </row>
    <row r="16" spans="1:20" ht="12.75">
      <c r="A16" s="167" t="s">
        <v>25</v>
      </c>
      <c r="B16" s="91" t="s">
        <v>17</v>
      </c>
      <c r="C16" s="85">
        <v>4</v>
      </c>
      <c r="D16" s="38">
        <v>3</v>
      </c>
      <c r="E16" s="38"/>
      <c r="F16" s="38">
        <v>1</v>
      </c>
      <c r="G16" s="38"/>
      <c r="H16" s="38">
        <v>2</v>
      </c>
      <c r="I16" s="124"/>
      <c r="J16" s="124"/>
      <c r="K16" s="124"/>
      <c r="L16" s="39"/>
      <c r="O16" s="173" t="s">
        <v>36</v>
      </c>
      <c r="P16" s="174"/>
      <c r="Q16" s="175" t="s">
        <v>90</v>
      </c>
      <c r="R16" s="176"/>
      <c r="S16" s="177"/>
      <c r="T16" s="134"/>
    </row>
    <row r="17" spans="1:20" ht="13.5" thickBot="1">
      <c r="A17" s="168"/>
      <c r="B17" s="92" t="s">
        <v>13</v>
      </c>
      <c r="C17" s="22">
        <v>93</v>
      </c>
      <c r="D17" s="26">
        <v>100</v>
      </c>
      <c r="E17" s="26"/>
      <c r="F17" s="26">
        <v>97</v>
      </c>
      <c r="G17" s="26"/>
      <c r="H17" s="26">
        <v>96</v>
      </c>
      <c r="I17" s="121"/>
      <c r="J17" s="121"/>
      <c r="K17" s="121"/>
      <c r="L17" s="40"/>
      <c r="O17" s="186" t="s">
        <v>37</v>
      </c>
      <c r="P17" s="181"/>
      <c r="Q17" s="164" t="s">
        <v>93</v>
      </c>
      <c r="R17" s="165"/>
      <c r="S17" s="166"/>
      <c r="T17" s="134"/>
    </row>
    <row r="18" spans="1:20" ht="13.5" thickTop="1">
      <c r="A18" s="168"/>
      <c r="B18" s="93" t="s">
        <v>12</v>
      </c>
      <c r="C18" s="22">
        <v>3</v>
      </c>
      <c r="D18" s="26">
        <v>3</v>
      </c>
      <c r="E18" s="26"/>
      <c r="F18" s="26">
        <v>5</v>
      </c>
      <c r="G18" s="26"/>
      <c r="H18" s="26">
        <v>1</v>
      </c>
      <c r="I18" s="121"/>
      <c r="J18" s="121"/>
      <c r="K18" s="121"/>
      <c r="L18" s="40"/>
      <c r="N18" s="134"/>
      <c r="O18" s="134"/>
      <c r="P18" s="134"/>
      <c r="Q18" s="134"/>
      <c r="R18" s="134"/>
      <c r="S18" s="134"/>
      <c r="T18" s="134"/>
    </row>
    <row r="19" spans="1:20" ht="12.75">
      <c r="A19" s="168"/>
      <c r="B19" s="94" t="s">
        <v>19</v>
      </c>
      <c r="C19" s="116" t="s">
        <v>152</v>
      </c>
      <c r="D19" s="140" t="s">
        <v>153</v>
      </c>
      <c r="E19" s="112"/>
      <c r="F19" s="108" t="s">
        <v>154</v>
      </c>
      <c r="G19" s="112"/>
      <c r="H19" s="108" t="s">
        <v>155</v>
      </c>
      <c r="I19" s="122"/>
      <c r="J19" s="122"/>
      <c r="K19" s="122"/>
      <c r="L19" s="113"/>
      <c r="N19" s="134"/>
      <c r="O19" s="134"/>
      <c r="P19" s="134"/>
      <c r="Q19" s="134"/>
      <c r="R19" s="134"/>
      <c r="S19" s="134"/>
      <c r="T19" s="134"/>
    </row>
    <row r="20" spans="1:20" ht="13.5" thickBot="1">
      <c r="A20" s="169"/>
      <c r="B20" s="95" t="s">
        <v>14</v>
      </c>
      <c r="C20" s="23">
        <v>1</v>
      </c>
      <c r="D20" s="27">
        <v>4</v>
      </c>
      <c r="E20" s="27"/>
      <c r="F20" s="27">
        <v>3</v>
      </c>
      <c r="G20" s="27"/>
      <c r="H20" s="27">
        <v>2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7" t="s">
        <v>26</v>
      </c>
      <c r="B22" s="91" t="s">
        <v>17</v>
      </c>
      <c r="C22" s="85"/>
      <c r="D22" s="38">
        <v>4</v>
      </c>
      <c r="E22" s="38"/>
      <c r="F22" s="38">
        <v>2</v>
      </c>
      <c r="G22" s="38">
        <v>1</v>
      </c>
      <c r="H22" s="38">
        <v>3</v>
      </c>
      <c r="I22" s="124"/>
      <c r="J22" s="124"/>
      <c r="K22" s="124"/>
      <c r="L22" s="39"/>
      <c r="T22"/>
    </row>
    <row r="23" spans="1:20" ht="12.75">
      <c r="A23" s="168"/>
      <c r="B23" s="92" t="s">
        <v>13</v>
      </c>
      <c r="C23" s="22"/>
      <c r="D23" s="26">
        <v>96</v>
      </c>
      <c r="E23" s="26"/>
      <c r="F23" s="26">
        <v>100</v>
      </c>
      <c r="G23" s="26">
        <v>95</v>
      </c>
      <c r="H23" s="26">
        <v>98</v>
      </c>
      <c r="I23" s="121"/>
      <c r="J23" s="121"/>
      <c r="K23" s="121"/>
      <c r="L23" s="40"/>
      <c r="T23"/>
    </row>
    <row r="24" spans="1:20" ht="12.75">
      <c r="A24" s="168"/>
      <c r="B24" s="93" t="s">
        <v>12</v>
      </c>
      <c r="C24" s="22"/>
      <c r="D24" s="26">
        <v>1</v>
      </c>
      <c r="E24" s="26"/>
      <c r="F24" s="26">
        <v>2</v>
      </c>
      <c r="G24" s="26">
        <v>5</v>
      </c>
      <c r="H24" s="26">
        <v>1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8"/>
      <c r="B25" s="94" t="s">
        <v>19</v>
      </c>
      <c r="C25" s="111"/>
      <c r="D25" s="108" t="s">
        <v>156</v>
      </c>
      <c r="E25" s="112"/>
      <c r="F25" s="140" t="s">
        <v>157</v>
      </c>
      <c r="G25" s="108" t="s">
        <v>158</v>
      </c>
      <c r="H25" s="108" t="s">
        <v>159</v>
      </c>
      <c r="I25" s="122"/>
      <c r="J25" s="122"/>
      <c r="K25" s="122"/>
      <c r="L25" s="113"/>
      <c r="T25"/>
    </row>
    <row r="26" spans="1:20" ht="13.5" thickBot="1">
      <c r="A26" s="169"/>
      <c r="B26" s="95" t="s">
        <v>14</v>
      </c>
      <c r="C26" s="23"/>
      <c r="D26" s="27">
        <v>2</v>
      </c>
      <c r="E26" s="27"/>
      <c r="F26" s="27">
        <v>4</v>
      </c>
      <c r="G26" s="27">
        <v>1</v>
      </c>
      <c r="H26" s="27">
        <v>3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7" t="s">
        <v>27</v>
      </c>
      <c r="B28" s="91" t="s">
        <v>17</v>
      </c>
      <c r="C28" s="85">
        <v>1</v>
      </c>
      <c r="D28" s="38"/>
      <c r="E28" s="38"/>
      <c r="F28" s="38">
        <v>3</v>
      </c>
      <c r="G28" s="38">
        <v>2</v>
      </c>
      <c r="H28" s="38">
        <v>4</v>
      </c>
      <c r="I28" s="124"/>
      <c r="J28" s="124"/>
      <c r="K28" s="124"/>
      <c r="L28" s="39"/>
      <c r="T28"/>
    </row>
    <row r="29" spans="1:20" ht="12.75">
      <c r="A29" s="168"/>
      <c r="B29" s="92" t="s">
        <v>13</v>
      </c>
      <c r="C29" s="22">
        <v>98</v>
      </c>
      <c r="D29" s="26"/>
      <c r="E29" s="26"/>
      <c r="F29" s="26">
        <v>100</v>
      </c>
      <c r="G29" s="26">
        <v>94</v>
      </c>
      <c r="H29" s="26">
        <v>87</v>
      </c>
      <c r="I29" s="121"/>
      <c r="J29" s="121"/>
      <c r="K29" s="121"/>
      <c r="L29" s="40"/>
      <c r="T29"/>
    </row>
    <row r="30" spans="1:20" ht="12.75">
      <c r="A30" s="168"/>
      <c r="B30" s="93" t="s">
        <v>12</v>
      </c>
      <c r="C30" s="22">
        <v>3</v>
      </c>
      <c r="D30" s="26"/>
      <c r="E30" s="26"/>
      <c r="F30" s="26">
        <v>0</v>
      </c>
      <c r="G30" s="26">
        <v>3</v>
      </c>
      <c r="H30" s="26">
        <v>5</v>
      </c>
      <c r="I30" s="121"/>
      <c r="J30" s="121"/>
      <c r="K30" s="121"/>
      <c r="L30" s="40"/>
      <c r="T30"/>
    </row>
    <row r="31" spans="1:20" ht="12.75">
      <c r="A31" s="168"/>
      <c r="B31" s="94" t="s">
        <v>19</v>
      </c>
      <c r="C31" s="116" t="s">
        <v>163</v>
      </c>
      <c r="D31" s="112"/>
      <c r="E31" s="112"/>
      <c r="F31" s="108" t="s">
        <v>162</v>
      </c>
      <c r="G31" s="108" t="s">
        <v>161</v>
      </c>
      <c r="H31" s="108" t="s">
        <v>160</v>
      </c>
      <c r="I31" s="122"/>
      <c r="J31" s="122"/>
      <c r="K31" s="122"/>
      <c r="L31" s="113"/>
      <c r="T31"/>
    </row>
    <row r="32" spans="1:20" ht="13.5" thickBot="1">
      <c r="A32" s="169"/>
      <c r="B32" s="95" t="s">
        <v>14</v>
      </c>
      <c r="C32" s="23">
        <v>3</v>
      </c>
      <c r="D32" s="27"/>
      <c r="E32" s="27"/>
      <c r="F32" s="27">
        <v>4</v>
      </c>
      <c r="G32" s="27">
        <v>2</v>
      </c>
      <c r="H32" s="27">
        <v>1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7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8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8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8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9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7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8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8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8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9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7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8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8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8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9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7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8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8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8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9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7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8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8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8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9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83" t="s">
        <v>29</v>
      </c>
      <c r="B64" s="50" t="s">
        <v>10</v>
      </c>
      <c r="C64" s="51">
        <f aca="true" t="shared" si="0" ref="C64:L64">RANK(C70,$C$70:$L$70,1)</f>
        <v>3</v>
      </c>
      <c r="D64" s="51">
        <f t="shared" si="0"/>
        <v>1</v>
      </c>
      <c r="E64" s="51">
        <f t="shared" si="0"/>
        <v>6</v>
      </c>
      <c r="F64" s="51">
        <f t="shared" si="0"/>
        <v>2</v>
      </c>
      <c r="G64" s="51">
        <f t="shared" si="0"/>
        <v>5</v>
      </c>
      <c r="H64" s="51">
        <f t="shared" si="0"/>
        <v>4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8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84"/>
      <c r="B66" s="44" t="s">
        <v>14</v>
      </c>
      <c r="C66" s="26">
        <f>SUM(C62,C56,C50,C44,C38,C32,C26,C20,C14,C8)</f>
        <v>9</v>
      </c>
      <c r="D66" s="26">
        <f aca="true" t="shared" si="2" ref="D66:L66">SUM(D62,D56,D50,D44,D38,D32,D26,D20,D14,D8)</f>
        <v>13</v>
      </c>
      <c r="E66" s="26">
        <f t="shared" si="2"/>
        <v>0</v>
      </c>
      <c r="F66" s="26">
        <f t="shared" si="2"/>
        <v>13</v>
      </c>
      <c r="G66" s="26">
        <f t="shared" si="2"/>
        <v>7</v>
      </c>
      <c r="H66" s="26">
        <f t="shared" si="2"/>
        <v>8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84"/>
      <c r="B67" s="43" t="s">
        <v>12</v>
      </c>
      <c r="C67" s="26">
        <f>SUM(C60,C54,C48,C42,C36,C30,C24,C18,C12,C6)</f>
        <v>9</v>
      </c>
      <c r="D67" s="26">
        <f aca="true" t="shared" si="3" ref="D67:L67">SUM(D60,D54,D48,D42,D36,D30,D24,D18,D12,D6)</f>
        <v>7</v>
      </c>
      <c r="E67" s="26">
        <f t="shared" si="3"/>
        <v>0</v>
      </c>
      <c r="F67" s="26">
        <f t="shared" si="3"/>
        <v>9</v>
      </c>
      <c r="G67" s="26">
        <f t="shared" si="3"/>
        <v>16</v>
      </c>
      <c r="H67" s="26">
        <f t="shared" si="3"/>
        <v>8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85"/>
      <c r="B68" s="53" t="s">
        <v>13</v>
      </c>
      <c r="C68" s="27">
        <f>SUM(C59,C53,C47,C41,C35,C29,C23,C17,C11,C5)</f>
        <v>389</v>
      </c>
      <c r="D68" s="27">
        <f aca="true" t="shared" si="4" ref="D68:L68">SUM(D59,D53,D47,D41,D35,D29,D23,D17,D11,D5)</f>
        <v>393</v>
      </c>
      <c r="E68" s="27">
        <f t="shared" si="4"/>
        <v>0</v>
      </c>
      <c r="F68" s="27">
        <f t="shared" si="4"/>
        <v>395</v>
      </c>
      <c r="G68" s="27">
        <f t="shared" si="4"/>
        <v>377</v>
      </c>
      <c r="H68" s="27">
        <f t="shared" si="4"/>
        <v>374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3.0003</v>
      </c>
      <c r="D70">
        <f t="shared" si="5"/>
        <v>1.0004</v>
      </c>
      <c r="E70">
        <f t="shared" si="5"/>
        <v>6.0005</v>
      </c>
      <c r="F70">
        <f t="shared" si="5"/>
        <v>1.0006</v>
      </c>
      <c r="G70">
        <f t="shared" si="5"/>
        <v>5.0007</v>
      </c>
      <c r="H70">
        <f t="shared" si="5"/>
        <v>4.0008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9">
    <mergeCell ref="A64:A68"/>
    <mergeCell ref="A28:A32"/>
    <mergeCell ref="A34:A38"/>
    <mergeCell ref="A40:A44"/>
    <mergeCell ref="A46:A50"/>
    <mergeCell ref="A52:A56"/>
    <mergeCell ref="A58:A62"/>
    <mergeCell ref="A16:A20"/>
    <mergeCell ref="O16:P16"/>
    <mergeCell ref="Q16:S16"/>
    <mergeCell ref="O17:P17"/>
    <mergeCell ref="Q17:S17"/>
    <mergeCell ref="A22:A26"/>
    <mergeCell ref="A10:A14"/>
    <mergeCell ref="O12:S12"/>
    <mergeCell ref="O14:P14"/>
    <mergeCell ref="Q14:S14"/>
    <mergeCell ref="O15:P15"/>
    <mergeCell ref="Q15:S15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5.71093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186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70" t="s">
        <v>33</v>
      </c>
      <c r="P3" s="171"/>
      <c r="Q3" s="171"/>
      <c r="R3" s="171"/>
      <c r="S3" s="172"/>
      <c r="T3"/>
    </row>
    <row r="4" spans="1:20" ht="12.75">
      <c r="A4" s="167" t="s">
        <v>23</v>
      </c>
      <c r="B4" s="91" t="s">
        <v>17</v>
      </c>
      <c r="C4" s="96">
        <v>1</v>
      </c>
      <c r="D4" s="97">
        <v>2</v>
      </c>
      <c r="E4" s="97">
        <v>3</v>
      </c>
      <c r="F4" s="97">
        <v>4</v>
      </c>
      <c r="G4" s="97"/>
      <c r="H4" s="97"/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8"/>
      <c r="B5" s="92" t="s">
        <v>13</v>
      </c>
      <c r="C5" s="22">
        <v>99</v>
      </c>
      <c r="D5" s="26">
        <v>100</v>
      </c>
      <c r="E5" s="26">
        <v>92</v>
      </c>
      <c r="F5" s="26">
        <v>93</v>
      </c>
      <c r="G5" s="26"/>
      <c r="H5" s="26"/>
      <c r="I5" s="121"/>
      <c r="J5" s="121"/>
      <c r="K5" s="121"/>
      <c r="L5" s="40"/>
      <c r="O5" s="178" t="s">
        <v>34</v>
      </c>
      <c r="P5" s="174"/>
      <c r="Q5" s="179">
        <v>8.765</v>
      </c>
      <c r="R5" s="179"/>
      <c r="S5" s="135" t="s">
        <v>20</v>
      </c>
      <c r="T5"/>
    </row>
    <row r="6" spans="1:20" ht="12.75">
      <c r="A6" s="168"/>
      <c r="B6" s="93" t="s">
        <v>12</v>
      </c>
      <c r="C6" s="22">
        <v>4</v>
      </c>
      <c r="D6" s="26">
        <v>3</v>
      </c>
      <c r="E6" s="26">
        <v>7</v>
      </c>
      <c r="F6" s="26">
        <v>5</v>
      </c>
      <c r="G6" s="26"/>
      <c r="H6" s="26"/>
      <c r="I6" s="121"/>
      <c r="J6" s="121"/>
      <c r="K6" s="121"/>
      <c r="L6" s="40"/>
      <c r="O6" s="178" t="s">
        <v>35</v>
      </c>
      <c r="P6" s="174"/>
      <c r="Q6" s="179">
        <v>8.79</v>
      </c>
      <c r="R6" s="179"/>
      <c r="S6" s="135" t="s">
        <v>21</v>
      </c>
      <c r="T6"/>
    </row>
    <row r="7" spans="1:20" ht="12.75">
      <c r="A7" s="168"/>
      <c r="B7" s="94" t="s">
        <v>19</v>
      </c>
      <c r="C7" s="139" t="s">
        <v>185</v>
      </c>
      <c r="D7" s="140" t="s">
        <v>184</v>
      </c>
      <c r="E7" s="108" t="s">
        <v>183</v>
      </c>
      <c r="F7" s="108" t="s">
        <v>182</v>
      </c>
      <c r="G7" s="144"/>
      <c r="H7" s="144"/>
      <c r="I7" s="143"/>
      <c r="J7" s="143"/>
      <c r="K7" s="143"/>
      <c r="L7" s="142"/>
      <c r="O7" s="178" t="s">
        <v>36</v>
      </c>
      <c r="P7" s="174"/>
      <c r="Q7" s="179">
        <v>9.169</v>
      </c>
      <c r="R7" s="179"/>
      <c r="S7" s="135" t="s">
        <v>21</v>
      </c>
      <c r="T7"/>
    </row>
    <row r="8" spans="1:20" ht="13.5" thickBot="1">
      <c r="A8" s="169"/>
      <c r="B8" s="95" t="s">
        <v>14</v>
      </c>
      <c r="C8" s="23">
        <v>3</v>
      </c>
      <c r="D8" s="27">
        <v>4</v>
      </c>
      <c r="E8" s="27">
        <v>1</v>
      </c>
      <c r="F8" s="27">
        <v>2</v>
      </c>
      <c r="G8" s="27"/>
      <c r="H8" s="27"/>
      <c r="I8" s="123"/>
      <c r="J8" s="123"/>
      <c r="K8" s="123"/>
      <c r="L8" s="41"/>
      <c r="O8" s="180" t="s">
        <v>37</v>
      </c>
      <c r="P8" s="181"/>
      <c r="Q8" s="182">
        <v>9.329</v>
      </c>
      <c r="R8" s="182"/>
      <c r="S8" s="136" t="s">
        <v>21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7" t="s">
        <v>24</v>
      </c>
      <c r="B10" s="91" t="s">
        <v>17</v>
      </c>
      <c r="C10" s="85">
        <v>2</v>
      </c>
      <c r="D10" s="38">
        <v>3</v>
      </c>
      <c r="E10" s="38">
        <v>4</v>
      </c>
      <c r="F10" s="38"/>
      <c r="G10" s="38"/>
      <c r="H10" s="38">
        <v>1</v>
      </c>
      <c r="I10" s="124"/>
      <c r="J10" s="124"/>
      <c r="K10" s="124"/>
      <c r="L10" s="39"/>
      <c r="T10" s="134"/>
    </row>
    <row r="11" spans="1:20" ht="13.5" thickBot="1">
      <c r="A11" s="168"/>
      <c r="B11" s="92" t="s">
        <v>13</v>
      </c>
      <c r="C11" s="22">
        <v>100</v>
      </c>
      <c r="D11" s="26">
        <v>97</v>
      </c>
      <c r="E11" s="26">
        <v>92</v>
      </c>
      <c r="F11" s="26"/>
      <c r="G11" s="26"/>
      <c r="H11" s="26">
        <v>90</v>
      </c>
      <c r="I11" s="121"/>
      <c r="J11" s="121"/>
      <c r="K11" s="121"/>
      <c r="L11" s="40"/>
      <c r="T11" s="134"/>
    </row>
    <row r="12" spans="1:20" ht="14.25" thickBot="1" thickTop="1">
      <c r="A12" s="168"/>
      <c r="B12" s="93" t="s">
        <v>12</v>
      </c>
      <c r="C12" s="22">
        <v>2</v>
      </c>
      <c r="D12" s="26">
        <v>2</v>
      </c>
      <c r="E12" s="26">
        <v>3</v>
      </c>
      <c r="F12" s="26"/>
      <c r="G12" s="26"/>
      <c r="H12" s="26">
        <v>6</v>
      </c>
      <c r="I12" s="121"/>
      <c r="J12" s="121"/>
      <c r="K12" s="121"/>
      <c r="L12" s="40"/>
      <c r="O12" s="170" t="s">
        <v>89</v>
      </c>
      <c r="P12" s="171"/>
      <c r="Q12" s="171"/>
      <c r="R12" s="171"/>
      <c r="S12" s="172"/>
      <c r="T12" s="134"/>
    </row>
    <row r="13" spans="1:20" ht="13.5" thickTop="1">
      <c r="A13" s="168"/>
      <c r="B13" s="94" t="s">
        <v>19</v>
      </c>
      <c r="C13" s="116" t="s">
        <v>181</v>
      </c>
      <c r="D13" s="140" t="s">
        <v>180</v>
      </c>
      <c r="E13" s="108" t="s">
        <v>179</v>
      </c>
      <c r="F13" s="144"/>
      <c r="G13" s="144"/>
      <c r="H13" s="108" t="s">
        <v>178</v>
      </c>
      <c r="I13" s="143"/>
      <c r="J13" s="143"/>
      <c r="K13" s="143"/>
      <c r="L13" s="142"/>
      <c r="O13" s="106"/>
      <c r="P13" s="31"/>
      <c r="Q13" s="31"/>
      <c r="R13" s="31"/>
      <c r="S13" s="107"/>
      <c r="T13" s="134"/>
    </row>
    <row r="14" spans="1:20" ht="13.5" thickBot="1">
      <c r="A14" s="169"/>
      <c r="B14" s="95" t="s">
        <v>14</v>
      </c>
      <c r="C14" s="23">
        <v>4</v>
      </c>
      <c r="D14" s="27">
        <v>3</v>
      </c>
      <c r="E14" s="27">
        <v>2</v>
      </c>
      <c r="F14" s="27"/>
      <c r="G14" s="27"/>
      <c r="H14" s="27">
        <v>1</v>
      </c>
      <c r="I14" s="123"/>
      <c r="J14" s="123"/>
      <c r="K14" s="123"/>
      <c r="L14" s="41"/>
      <c r="O14" s="173" t="s">
        <v>34</v>
      </c>
      <c r="P14" s="174"/>
      <c r="Q14" s="175" t="s">
        <v>90</v>
      </c>
      <c r="R14" s="176"/>
      <c r="S14" s="177"/>
      <c r="T14" s="134"/>
    </row>
    <row r="15" spans="1:20" ht="13.5" thickBot="1">
      <c r="A15" s="55"/>
      <c r="B15" s="42"/>
      <c r="O15" s="173" t="s">
        <v>35</v>
      </c>
      <c r="P15" s="174"/>
      <c r="Q15" s="175" t="s">
        <v>93</v>
      </c>
      <c r="R15" s="176"/>
      <c r="S15" s="177"/>
      <c r="T15" s="134"/>
    </row>
    <row r="16" spans="1:20" ht="12.75">
      <c r="A16" s="167" t="s">
        <v>25</v>
      </c>
      <c r="B16" s="91" t="s">
        <v>17</v>
      </c>
      <c r="C16" s="85">
        <v>3</v>
      </c>
      <c r="D16" s="38">
        <v>4</v>
      </c>
      <c r="E16" s="38"/>
      <c r="F16" s="38">
        <v>1</v>
      </c>
      <c r="G16" s="38"/>
      <c r="H16" s="38">
        <v>2</v>
      </c>
      <c r="I16" s="124"/>
      <c r="J16" s="124"/>
      <c r="K16" s="124"/>
      <c r="L16" s="39"/>
      <c r="O16" s="173" t="s">
        <v>36</v>
      </c>
      <c r="P16" s="174"/>
      <c r="Q16" s="175" t="s">
        <v>92</v>
      </c>
      <c r="R16" s="176"/>
      <c r="S16" s="177"/>
      <c r="T16" s="134"/>
    </row>
    <row r="17" spans="1:20" ht="13.5" thickBot="1">
      <c r="A17" s="168"/>
      <c r="B17" s="92" t="s">
        <v>13</v>
      </c>
      <c r="C17" s="22">
        <v>100</v>
      </c>
      <c r="D17" s="26">
        <v>89</v>
      </c>
      <c r="E17" s="26"/>
      <c r="F17" s="26">
        <v>95</v>
      </c>
      <c r="G17" s="26"/>
      <c r="H17" s="26">
        <v>99</v>
      </c>
      <c r="I17" s="121"/>
      <c r="J17" s="121"/>
      <c r="K17" s="121"/>
      <c r="L17" s="40"/>
      <c r="O17" s="186" t="s">
        <v>37</v>
      </c>
      <c r="P17" s="181"/>
      <c r="Q17" s="164" t="s">
        <v>91</v>
      </c>
      <c r="R17" s="165"/>
      <c r="S17" s="166"/>
      <c r="T17" s="134"/>
    </row>
    <row r="18" spans="1:20" ht="13.5" thickTop="1">
      <c r="A18" s="168"/>
      <c r="B18" s="93" t="s">
        <v>12</v>
      </c>
      <c r="C18" s="22">
        <v>1</v>
      </c>
      <c r="D18" s="26">
        <v>12</v>
      </c>
      <c r="E18" s="26"/>
      <c r="F18" s="26">
        <v>11</v>
      </c>
      <c r="G18" s="26"/>
      <c r="H18" s="26">
        <v>2</v>
      </c>
      <c r="I18" s="121"/>
      <c r="J18" s="121"/>
      <c r="K18" s="121"/>
      <c r="L18" s="40"/>
      <c r="N18" s="134"/>
      <c r="O18" s="134"/>
      <c r="P18" s="134"/>
      <c r="Q18" s="134"/>
      <c r="R18" s="134"/>
      <c r="S18" s="134"/>
      <c r="T18" s="134"/>
    </row>
    <row r="19" spans="1:20" ht="12.75">
      <c r="A19" s="168"/>
      <c r="B19" s="94" t="s">
        <v>19</v>
      </c>
      <c r="C19" s="116" t="s">
        <v>177</v>
      </c>
      <c r="D19" s="140" t="s">
        <v>176</v>
      </c>
      <c r="E19" s="144"/>
      <c r="F19" s="108" t="s">
        <v>175</v>
      </c>
      <c r="G19" s="144"/>
      <c r="H19" s="108" t="s">
        <v>174</v>
      </c>
      <c r="I19" s="143"/>
      <c r="J19" s="143"/>
      <c r="K19" s="143"/>
      <c r="L19" s="142"/>
      <c r="N19" s="134"/>
      <c r="O19" s="134"/>
      <c r="P19" s="134"/>
      <c r="Q19" s="134"/>
      <c r="R19" s="134"/>
      <c r="S19" s="134"/>
      <c r="T19" s="134"/>
    </row>
    <row r="20" spans="1:20" ht="13.5" thickBot="1">
      <c r="A20" s="169"/>
      <c r="B20" s="95" t="s">
        <v>14</v>
      </c>
      <c r="C20" s="23">
        <v>4</v>
      </c>
      <c r="D20" s="27">
        <v>1</v>
      </c>
      <c r="E20" s="27"/>
      <c r="F20" s="27">
        <v>2</v>
      </c>
      <c r="G20" s="27"/>
      <c r="H20" s="27">
        <v>3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7" t="s">
        <v>26</v>
      </c>
      <c r="B22" s="91" t="s">
        <v>17</v>
      </c>
      <c r="C22" s="85">
        <v>4</v>
      </c>
      <c r="D22" s="38"/>
      <c r="E22" s="38">
        <v>1</v>
      </c>
      <c r="F22" s="38">
        <v>2</v>
      </c>
      <c r="G22" s="38"/>
      <c r="H22" s="38">
        <v>3</v>
      </c>
      <c r="I22" s="124"/>
      <c r="J22" s="124"/>
      <c r="K22" s="124"/>
      <c r="L22" s="39"/>
      <c r="T22"/>
    </row>
    <row r="23" spans="1:20" ht="12.75">
      <c r="A23" s="168"/>
      <c r="B23" s="92" t="s">
        <v>13</v>
      </c>
      <c r="C23" s="22">
        <v>97</v>
      </c>
      <c r="D23" s="26"/>
      <c r="E23" s="26">
        <v>98</v>
      </c>
      <c r="F23" s="26">
        <v>100</v>
      </c>
      <c r="G23" s="26"/>
      <c r="H23" s="26">
        <v>95</v>
      </c>
      <c r="I23" s="121"/>
      <c r="J23" s="121"/>
      <c r="K23" s="121"/>
      <c r="L23" s="40"/>
      <c r="T23"/>
    </row>
    <row r="24" spans="1:20" ht="12.75">
      <c r="A24" s="168"/>
      <c r="B24" s="93" t="s">
        <v>12</v>
      </c>
      <c r="C24" s="22">
        <v>1</v>
      </c>
      <c r="D24" s="26"/>
      <c r="E24" s="26">
        <v>6</v>
      </c>
      <c r="F24" s="26">
        <v>3</v>
      </c>
      <c r="G24" s="26"/>
      <c r="H24" s="26">
        <v>1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8"/>
      <c r="B25" s="94" t="s">
        <v>19</v>
      </c>
      <c r="C25" s="116" t="s">
        <v>173</v>
      </c>
      <c r="D25" s="144"/>
      <c r="E25" s="108" t="s">
        <v>172</v>
      </c>
      <c r="F25" s="108" t="s">
        <v>171</v>
      </c>
      <c r="G25" s="144"/>
      <c r="H25" s="108" t="s">
        <v>170</v>
      </c>
      <c r="I25" s="143"/>
      <c r="J25" s="143"/>
      <c r="K25" s="143"/>
      <c r="L25" s="142"/>
      <c r="T25"/>
    </row>
    <row r="26" spans="1:20" ht="13.5" thickBot="1">
      <c r="A26" s="169"/>
      <c r="B26" s="95" t="s">
        <v>14</v>
      </c>
      <c r="C26" s="23">
        <v>2</v>
      </c>
      <c r="D26" s="27"/>
      <c r="E26" s="27">
        <v>3</v>
      </c>
      <c r="F26" s="27">
        <v>4</v>
      </c>
      <c r="G26" s="27"/>
      <c r="H26" s="27">
        <v>1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7" t="s">
        <v>27</v>
      </c>
      <c r="B28" s="91" t="s">
        <v>17</v>
      </c>
      <c r="C28" s="85"/>
      <c r="D28" s="38">
        <v>1</v>
      </c>
      <c r="E28" s="38">
        <v>2</v>
      </c>
      <c r="F28" s="38">
        <v>3</v>
      </c>
      <c r="G28" s="38"/>
      <c r="H28" s="38">
        <v>4</v>
      </c>
      <c r="I28" s="124"/>
      <c r="J28" s="124"/>
      <c r="K28" s="124"/>
      <c r="L28" s="39"/>
      <c r="T28"/>
    </row>
    <row r="29" spans="1:20" ht="12.75">
      <c r="A29" s="168"/>
      <c r="B29" s="92" t="s">
        <v>13</v>
      </c>
      <c r="C29" s="22"/>
      <c r="D29" s="26">
        <v>100</v>
      </c>
      <c r="E29" s="26">
        <v>97</v>
      </c>
      <c r="F29" s="26">
        <v>98</v>
      </c>
      <c r="G29" s="26"/>
      <c r="H29" s="26">
        <v>91</v>
      </c>
      <c r="I29" s="121"/>
      <c r="J29" s="121"/>
      <c r="K29" s="121"/>
      <c r="L29" s="40"/>
      <c r="T29"/>
    </row>
    <row r="30" spans="1:20" ht="12.75">
      <c r="A30" s="168"/>
      <c r="B30" s="93" t="s">
        <v>12</v>
      </c>
      <c r="C30" s="22"/>
      <c r="D30" s="26">
        <v>5</v>
      </c>
      <c r="E30" s="26">
        <v>8</v>
      </c>
      <c r="F30" s="26">
        <v>3</v>
      </c>
      <c r="G30" s="26"/>
      <c r="H30" s="26">
        <v>2</v>
      </c>
      <c r="I30" s="121"/>
      <c r="J30" s="121"/>
      <c r="K30" s="121"/>
      <c r="L30" s="40"/>
      <c r="T30"/>
    </row>
    <row r="31" spans="1:20" ht="12.75">
      <c r="A31" s="168"/>
      <c r="B31" s="94" t="s">
        <v>19</v>
      </c>
      <c r="C31" s="145"/>
      <c r="D31" s="108" t="s">
        <v>169</v>
      </c>
      <c r="E31" s="108" t="s">
        <v>168</v>
      </c>
      <c r="F31" s="108" t="s">
        <v>167</v>
      </c>
      <c r="G31" s="144"/>
      <c r="H31" s="108" t="s">
        <v>166</v>
      </c>
      <c r="I31" s="143"/>
      <c r="J31" s="143"/>
      <c r="K31" s="143"/>
      <c r="L31" s="142"/>
      <c r="T31"/>
    </row>
    <row r="32" spans="1:20" ht="13.5" thickBot="1">
      <c r="A32" s="169"/>
      <c r="B32" s="95" t="s">
        <v>14</v>
      </c>
      <c r="C32" s="23"/>
      <c r="D32" s="27">
        <v>4</v>
      </c>
      <c r="E32" s="27">
        <v>2</v>
      </c>
      <c r="F32" s="27">
        <v>3</v>
      </c>
      <c r="G32" s="27"/>
      <c r="H32" s="27">
        <v>1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7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8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8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8"/>
      <c r="B37" s="94" t="s">
        <v>19</v>
      </c>
      <c r="C37" s="145"/>
      <c r="D37" s="144"/>
      <c r="E37" s="144"/>
      <c r="F37" s="144"/>
      <c r="G37" s="144"/>
      <c r="H37" s="144"/>
      <c r="I37" s="143"/>
      <c r="J37" s="143"/>
      <c r="K37" s="143"/>
      <c r="L37" s="142"/>
      <c r="T37"/>
    </row>
    <row r="38" spans="1:20" ht="13.5" thickBot="1">
      <c r="A38" s="169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7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8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8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8"/>
      <c r="B43" s="94" t="s">
        <v>19</v>
      </c>
      <c r="C43" s="145"/>
      <c r="D43" s="144"/>
      <c r="E43" s="144"/>
      <c r="F43" s="144"/>
      <c r="G43" s="144"/>
      <c r="H43" s="144"/>
      <c r="I43" s="143"/>
      <c r="J43" s="143"/>
      <c r="K43" s="143"/>
      <c r="L43" s="142"/>
      <c r="T43"/>
    </row>
    <row r="44" spans="1:20" ht="13.5" thickBot="1">
      <c r="A44" s="169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7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8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8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8"/>
      <c r="B49" s="94" t="s">
        <v>19</v>
      </c>
      <c r="C49" s="145"/>
      <c r="D49" s="144"/>
      <c r="E49" s="144"/>
      <c r="F49" s="144"/>
      <c r="G49" s="144"/>
      <c r="H49" s="144"/>
      <c r="I49" s="143"/>
      <c r="J49" s="143"/>
      <c r="K49" s="143"/>
      <c r="L49" s="142"/>
      <c r="T49"/>
    </row>
    <row r="50" spans="1:20" ht="13.5" thickBot="1">
      <c r="A50" s="169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7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8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8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8"/>
      <c r="B55" s="94" t="s">
        <v>19</v>
      </c>
      <c r="C55" s="145"/>
      <c r="D55" s="144"/>
      <c r="E55" s="144"/>
      <c r="F55" s="144"/>
      <c r="G55" s="144"/>
      <c r="H55" s="144"/>
      <c r="I55" s="143"/>
      <c r="J55" s="143"/>
      <c r="K55" s="143"/>
      <c r="L55" s="142"/>
      <c r="T55"/>
    </row>
    <row r="56" spans="1:20" ht="13.5" thickBot="1">
      <c r="A56" s="169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7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8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8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8"/>
      <c r="B61" s="94" t="s">
        <v>19</v>
      </c>
      <c r="C61" s="145"/>
      <c r="D61" s="144"/>
      <c r="E61" s="144"/>
      <c r="F61" s="144"/>
      <c r="G61" s="144"/>
      <c r="H61" s="144"/>
      <c r="I61" s="143"/>
      <c r="J61" s="143"/>
      <c r="K61" s="143"/>
      <c r="L61" s="142"/>
      <c r="T61"/>
    </row>
    <row r="62" spans="1:20" ht="13.5" thickBot="1">
      <c r="A62" s="169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8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2</v>
      </c>
      <c r="E64" s="51">
        <f t="shared" si="0"/>
        <v>4</v>
      </c>
      <c r="F64" s="51">
        <f t="shared" si="0"/>
        <v>3</v>
      </c>
      <c r="G64" s="51">
        <f t="shared" si="0"/>
        <v>6</v>
      </c>
      <c r="H64" s="51">
        <f t="shared" si="0"/>
        <v>5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84"/>
      <c r="B65" s="52" t="s">
        <v>18</v>
      </c>
      <c r="C65" s="26" t="str">
        <f aca="true" t="shared" si="1" ref="C65:L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 t="shared" si="1"/>
        <v>0</v>
      </c>
      <c r="T65"/>
    </row>
    <row r="66" spans="1:20" ht="12.75">
      <c r="A66" s="184"/>
      <c r="B66" s="44" t="s">
        <v>14</v>
      </c>
      <c r="C66" s="26">
        <f aca="true" t="shared" si="2" ref="C66:L66">SUM(C62,C56,C50,C44,C38,C32,C26,C20,C14,C8)</f>
        <v>13</v>
      </c>
      <c r="D66" s="26">
        <f t="shared" si="2"/>
        <v>12</v>
      </c>
      <c r="E66" s="26">
        <f t="shared" si="2"/>
        <v>8</v>
      </c>
      <c r="F66" s="26">
        <f t="shared" si="2"/>
        <v>11</v>
      </c>
      <c r="G66" s="26">
        <f t="shared" si="2"/>
        <v>0</v>
      </c>
      <c r="H66" s="26">
        <f t="shared" si="2"/>
        <v>6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84"/>
      <c r="B67" s="43" t="s">
        <v>12</v>
      </c>
      <c r="C67" s="26">
        <f aca="true" t="shared" si="3" ref="C67:L67">SUM(C60,C54,C48,C42,C36,C30,C24,C18,C12,C6)</f>
        <v>8</v>
      </c>
      <c r="D67" s="26">
        <f t="shared" si="3"/>
        <v>22</v>
      </c>
      <c r="E67" s="26">
        <f t="shared" si="3"/>
        <v>24</v>
      </c>
      <c r="F67" s="26">
        <f t="shared" si="3"/>
        <v>22</v>
      </c>
      <c r="G67" s="26">
        <f t="shared" si="3"/>
        <v>0</v>
      </c>
      <c r="H67" s="26">
        <f t="shared" si="3"/>
        <v>11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85"/>
      <c r="B68" s="53" t="s">
        <v>13</v>
      </c>
      <c r="C68" s="27">
        <f aca="true" t="shared" si="4" ref="C68:L68">SUM(C59,C53,C47,C41,C35,C29,C23,C17,C11,C5)</f>
        <v>396</v>
      </c>
      <c r="D68" s="27">
        <f t="shared" si="4"/>
        <v>386</v>
      </c>
      <c r="E68" s="27">
        <f t="shared" si="4"/>
        <v>379</v>
      </c>
      <c r="F68" s="27">
        <f t="shared" si="4"/>
        <v>386</v>
      </c>
      <c r="G68" s="27">
        <f t="shared" si="4"/>
        <v>0</v>
      </c>
      <c r="H68" s="27">
        <f t="shared" si="4"/>
        <v>375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2.0004</v>
      </c>
      <c r="E70">
        <f t="shared" si="5"/>
        <v>4.0005</v>
      </c>
      <c r="F70">
        <f t="shared" si="5"/>
        <v>3.0006</v>
      </c>
      <c r="G70">
        <f t="shared" si="5"/>
        <v>6.0007</v>
      </c>
      <c r="H70">
        <f t="shared" si="5"/>
        <v>5.0008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9">
    <mergeCell ref="A64:A68"/>
    <mergeCell ref="A28:A32"/>
    <mergeCell ref="A34:A38"/>
    <mergeCell ref="A40:A44"/>
    <mergeCell ref="A46:A50"/>
    <mergeCell ref="A52:A56"/>
    <mergeCell ref="A58:A62"/>
    <mergeCell ref="A16:A20"/>
    <mergeCell ref="O16:P16"/>
    <mergeCell ref="Q16:S16"/>
    <mergeCell ref="O17:P17"/>
    <mergeCell ref="Q17:S17"/>
    <mergeCell ref="A22:A26"/>
    <mergeCell ref="A10:A14"/>
    <mergeCell ref="O12:S12"/>
    <mergeCell ref="O14:P14"/>
    <mergeCell ref="Q14:S14"/>
    <mergeCell ref="O15:P15"/>
    <mergeCell ref="Q15:S15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5.71093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187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70" t="s">
        <v>33</v>
      </c>
      <c r="P3" s="171"/>
      <c r="Q3" s="171"/>
      <c r="R3" s="171"/>
      <c r="S3" s="172"/>
      <c r="T3"/>
    </row>
    <row r="4" spans="1:20" ht="12.75">
      <c r="A4" s="167" t="s">
        <v>23</v>
      </c>
      <c r="B4" s="91" t="s">
        <v>17</v>
      </c>
      <c r="C4" s="96">
        <v>1</v>
      </c>
      <c r="D4" s="97">
        <v>2</v>
      </c>
      <c r="E4" s="97">
        <v>4</v>
      </c>
      <c r="F4" s="97">
        <v>3</v>
      </c>
      <c r="G4" s="97"/>
      <c r="H4" s="97"/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8"/>
      <c r="B5" s="92" t="s">
        <v>13</v>
      </c>
      <c r="C5" s="22">
        <v>100</v>
      </c>
      <c r="D5" s="26">
        <v>97</v>
      </c>
      <c r="E5" s="26">
        <v>96</v>
      </c>
      <c r="F5" s="26">
        <v>94</v>
      </c>
      <c r="G5" s="26"/>
      <c r="H5" s="26"/>
      <c r="I5" s="121"/>
      <c r="J5" s="121"/>
      <c r="K5" s="121"/>
      <c r="L5" s="40"/>
      <c r="O5" s="178" t="s">
        <v>34</v>
      </c>
      <c r="P5" s="174"/>
      <c r="Q5" s="179">
        <v>8.884</v>
      </c>
      <c r="R5" s="179"/>
      <c r="S5" s="135" t="s">
        <v>20</v>
      </c>
      <c r="T5"/>
    </row>
    <row r="6" spans="1:20" ht="12.75">
      <c r="A6" s="168"/>
      <c r="B6" s="93" t="s">
        <v>12</v>
      </c>
      <c r="C6" s="22">
        <v>2</v>
      </c>
      <c r="D6" s="26">
        <v>6</v>
      </c>
      <c r="E6" s="26">
        <v>5</v>
      </c>
      <c r="F6" s="26">
        <v>6</v>
      </c>
      <c r="G6" s="26"/>
      <c r="H6" s="26"/>
      <c r="I6" s="121"/>
      <c r="J6" s="121"/>
      <c r="K6" s="121"/>
      <c r="L6" s="40"/>
      <c r="O6" s="178" t="s">
        <v>35</v>
      </c>
      <c r="P6" s="174"/>
      <c r="Q6" s="179">
        <v>8.833</v>
      </c>
      <c r="R6" s="179"/>
      <c r="S6" s="135" t="s">
        <v>21</v>
      </c>
      <c r="T6"/>
    </row>
    <row r="7" spans="1:20" ht="12.75">
      <c r="A7" s="168"/>
      <c r="B7" s="94" t="s">
        <v>19</v>
      </c>
      <c r="C7" s="139" t="s">
        <v>188</v>
      </c>
      <c r="D7" s="140" t="s">
        <v>192</v>
      </c>
      <c r="E7" s="108" t="s">
        <v>196</v>
      </c>
      <c r="F7" s="108" t="s">
        <v>200</v>
      </c>
      <c r="G7" s="112"/>
      <c r="H7" s="112"/>
      <c r="I7" s="122"/>
      <c r="J7" s="122"/>
      <c r="K7" s="122"/>
      <c r="L7" s="113"/>
      <c r="O7" s="178" t="s">
        <v>36</v>
      </c>
      <c r="P7" s="174"/>
      <c r="Q7" s="179">
        <v>9.061</v>
      </c>
      <c r="R7" s="179"/>
      <c r="S7" s="135" t="s">
        <v>21</v>
      </c>
      <c r="T7"/>
    </row>
    <row r="8" spans="1:20" ht="13.5" thickBot="1">
      <c r="A8" s="169"/>
      <c r="B8" s="95" t="s">
        <v>14</v>
      </c>
      <c r="C8" s="23">
        <v>4</v>
      </c>
      <c r="D8" s="27">
        <v>3</v>
      </c>
      <c r="E8" s="27">
        <v>2</v>
      </c>
      <c r="F8" s="27">
        <v>1</v>
      </c>
      <c r="G8" s="27"/>
      <c r="H8" s="27"/>
      <c r="I8" s="123"/>
      <c r="J8" s="123"/>
      <c r="K8" s="123"/>
      <c r="L8" s="41"/>
      <c r="O8" s="180" t="s">
        <v>37</v>
      </c>
      <c r="P8" s="181"/>
      <c r="Q8" s="182">
        <v>8.912</v>
      </c>
      <c r="R8" s="182"/>
      <c r="S8" s="136" t="s">
        <v>21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7" t="s">
        <v>24</v>
      </c>
      <c r="B10" s="91" t="s">
        <v>17</v>
      </c>
      <c r="C10" s="85">
        <v>2</v>
      </c>
      <c r="D10" s="38">
        <v>3</v>
      </c>
      <c r="E10" s="38"/>
      <c r="F10" s="38">
        <v>4</v>
      </c>
      <c r="G10" s="38"/>
      <c r="H10" s="38">
        <v>1</v>
      </c>
      <c r="I10" s="124"/>
      <c r="J10" s="124"/>
      <c r="K10" s="124"/>
      <c r="L10" s="39"/>
      <c r="T10" s="134"/>
    </row>
    <row r="11" spans="1:20" ht="13.5" thickBot="1">
      <c r="A11" s="168"/>
      <c r="B11" s="92" t="s">
        <v>13</v>
      </c>
      <c r="C11" s="22">
        <v>99</v>
      </c>
      <c r="D11" s="26">
        <v>95</v>
      </c>
      <c r="E11" s="26"/>
      <c r="F11" s="26">
        <v>100</v>
      </c>
      <c r="G11" s="26"/>
      <c r="H11" s="26">
        <v>91</v>
      </c>
      <c r="I11" s="121"/>
      <c r="J11" s="121"/>
      <c r="K11" s="121"/>
      <c r="L11" s="40"/>
      <c r="T11" s="134"/>
    </row>
    <row r="12" spans="1:20" ht="14.25" thickBot="1" thickTop="1">
      <c r="A12" s="168"/>
      <c r="B12" s="93" t="s">
        <v>12</v>
      </c>
      <c r="C12" s="22">
        <v>2</v>
      </c>
      <c r="D12" s="26">
        <v>5</v>
      </c>
      <c r="E12" s="26"/>
      <c r="F12" s="26">
        <v>1</v>
      </c>
      <c r="G12" s="26"/>
      <c r="H12" s="26">
        <v>6</v>
      </c>
      <c r="I12" s="121"/>
      <c r="J12" s="121"/>
      <c r="K12" s="121"/>
      <c r="L12" s="40"/>
      <c r="O12" s="170" t="s">
        <v>89</v>
      </c>
      <c r="P12" s="171"/>
      <c r="Q12" s="171"/>
      <c r="R12" s="171"/>
      <c r="S12" s="172"/>
      <c r="T12" s="134"/>
    </row>
    <row r="13" spans="1:20" ht="13.5" thickTop="1">
      <c r="A13" s="168"/>
      <c r="B13" s="94" t="s">
        <v>19</v>
      </c>
      <c r="C13" s="116" t="s">
        <v>189</v>
      </c>
      <c r="D13" s="140" t="s">
        <v>193</v>
      </c>
      <c r="E13" s="112"/>
      <c r="F13" s="108" t="s">
        <v>201</v>
      </c>
      <c r="G13" s="112"/>
      <c r="H13" s="108" t="s">
        <v>204</v>
      </c>
      <c r="I13" s="122"/>
      <c r="J13" s="122"/>
      <c r="K13" s="122"/>
      <c r="L13" s="113"/>
      <c r="O13" s="106"/>
      <c r="P13" s="31"/>
      <c r="Q13" s="31"/>
      <c r="R13" s="31"/>
      <c r="S13" s="107"/>
      <c r="T13" s="134"/>
    </row>
    <row r="14" spans="1:20" ht="13.5" thickBot="1">
      <c r="A14" s="169"/>
      <c r="B14" s="95" t="s">
        <v>14</v>
      </c>
      <c r="C14" s="23">
        <v>3</v>
      </c>
      <c r="D14" s="27">
        <v>2</v>
      </c>
      <c r="E14" s="27"/>
      <c r="F14" s="27">
        <v>4</v>
      </c>
      <c r="G14" s="27"/>
      <c r="H14" s="27">
        <v>1</v>
      </c>
      <c r="I14" s="123"/>
      <c r="J14" s="123"/>
      <c r="K14" s="123"/>
      <c r="L14" s="41"/>
      <c r="O14" s="173" t="s">
        <v>34</v>
      </c>
      <c r="P14" s="174"/>
      <c r="Q14" s="175" t="s">
        <v>91</v>
      </c>
      <c r="R14" s="176"/>
      <c r="S14" s="177"/>
      <c r="T14" s="134"/>
    </row>
    <row r="15" spans="1:20" ht="13.5" thickBot="1">
      <c r="A15" s="55"/>
      <c r="B15" s="42"/>
      <c r="O15" s="173" t="s">
        <v>35</v>
      </c>
      <c r="P15" s="174"/>
      <c r="Q15" s="175" t="s">
        <v>90</v>
      </c>
      <c r="R15" s="176"/>
      <c r="S15" s="177"/>
      <c r="T15" s="134"/>
    </row>
    <row r="16" spans="1:20" ht="12.75">
      <c r="A16" s="167" t="s">
        <v>25</v>
      </c>
      <c r="B16" s="91" t="s">
        <v>17</v>
      </c>
      <c r="C16" s="85">
        <v>3</v>
      </c>
      <c r="D16" s="38">
        <v>4</v>
      </c>
      <c r="E16" s="38">
        <v>1</v>
      </c>
      <c r="F16" s="38"/>
      <c r="G16" s="38"/>
      <c r="H16" s="38">
        <v>2</v>
      </c>
      <c r="I16" s="124"/>
      <c r="J16" s="124"/>
      <c r="K16" s="124"/>
      <c r="L16" s="39"/>
      <c r="O16" s="173" t="s">
        <v>36</v>
      </c>
      <c r="P16" s="174"/>
      <c r="Q16" s="175" t="s">
        <v>93</v>
      </c>
      <c r="R16" s="176"/>
      <c r="S16" s="177"/>
      <c r="T16" s="134"/>
    </row>
    <row r="17" spans="1:20" ht="13.5" thickBot="1">
      <c r="A17" s="168"/>
      <c r="B17" s="92" t="s">
        <v>13</v>
      </c>
      <c r="C17" s="22">
        <v>100</v>
      </c>
      <c r="D17" s="26">
        <v>99</v>
      </c>
      <c r="E17" s="26">
        <v>95</v>
      </c>
      <c r="F17" s="26"/>
      <c r="G17" s="26"/>
      <c r="H17" s="26">
        <v>97</v>
      </c>
      <c r="I17" s="121"/>
      <c r="J17" s="121"/>
      <c r="K17" s="121"/>
      <c r="L17" s="40"/>
      <c r="O17" s="186" t="s">
        <v>37</v>
      </c>
      <c r="P17" s="181"/>
      <c r="Q17" s="164" t="s">
        <v>92</v>
      </c>
      <c r="R17" s="165"/>
      <c r="S17" s="166"/>
      <c r="T17" s="134"/>
    </row>
    <row r="18" spans="1:20" ht="13.5" thickTop="1">
      <c r="A18" s="168"/>
      <c r="B18" s="93" t="s">
        <v>12</v>
      </c>
      <c r="C18" s="22">
        <v>2</v>
      </c>
      <c r="D18" s="26">
        <v>4</v>
      </c>
      <c r="E18" s="26">
        <v>10</v>
      </c>
      <c r="F18" s="26"/>
      <c r="G18" s="26"/>
      <c r="H18" s="26">
        <v>2</v>
      </c>
      <c r="I18" s="121"/>
      <c r="J18" s="121"/>
      <c r="K18" s="121"/>
      <c r="L18" s="40"/>
      <c r="N18" s="134"/>
      <c r="O18" s="134"/>
      <c r="P18" s="134"/>
      <c r="Q18" s="134"/>
      <c r="R18" s="134"/>
      <c r="S18" s="134"/>
      <c r="T18" s="134"/>
    </row>
    <row r="19" spans="1:20" ht="12.75">
      <c r="A19" s="168"/>
      <c r="B19" s="94" t="s">
        <v>19</v>
      </c>
      <c r="C19" s="116" t="s">
        <v>190</v>
      </c>
      <c r="D19" s="140" t="s">
        <v>194</v>
      </c>
      <c r="E19" s="108" t="s">
        <v>197</v>
      </c>
      <c r="F19" s="112"/>
      <c r="G19" s="112"/>
      <c r="H19" s="108" t="s">
        <v>205</v>
      </c>
      <c r="I19" s="122"/>
      <c r="J19" s="122"/>
      <c r="K19" s="122"/>
      <c r="L19" s="113"/>
      <c r="N19" s="134"/>
      <c r="O19" s="134"/>
      <c r="P19" s="134"/>
      <c r="Q19" s="134"/>
      <c r="R19" s="134"/>
      <c r="S19" s="134"/>
      <c r="T19" s="134"/>
    </row>
    <row r="20" spans="1:20" ht="13.5" thickBot="1">
      <c r="A20" s="169"/>
      <c r="B20" s="95" t="s">
        <v>14</v>
      </c>
      <c r="C20" s="23">
        <v>4</v>
      </c>
      <c r="D20" s="27">
        <v>3</v>
      </c>
      <c r="E20" s="27">
        <v>1</v>
      </c>
      <c r="F20" s="27"/>
      <c r="G20" s="27"/>
      <c r="H20" s="27">
        <v>2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7" t="s">
        <v>26</v>
      </c>
      <c r="B22" s="91" t="s">
        <v>17</v>
      </c>
      <c r="C22" s="85">
        <v>4</v>
      </c>
      <c r="D22" s="38"/>
      <c r="E22" s="38">
        <v>2</v>
      </c>
      <c r="F22" s="38">
        <v>1</v>
      </c>
      <c r="G22" s="38"/>
      <c r="H22" s="38">
        <v>3</v>
      </c>
      <c r="I22" s="124"/>
      <c r="J22" s="124"/>
      <c r="K22" s="124"/>
      <c r="L22" s="39"/>
      <c r="T22"/>
    </row>
    <row r="23" spans="1:20" ht="12.75">
      <c r="A23" s="168"/>
      <c r="B23" s="92" t="s">
        <v>13</v>
      </c>
      <c r="C23" s="22">
        <v>100</v>
      </c>
      <c r="D23" s="26"/>
      <c r="E23" s="26">
        <v>96</v>
      </c>
      <c r="F23" s="26">
        <v>95</v>
      </c>
      <c r="G23" s="26"/>
      <c r="H23" s="26">
        <v>89</v>
      </c>
      <c r="I23" s="121"/>
      <c r="J23" s="121"/>
      <c r="K23" s="121"/>
      <c r="L23" s="40"/>
      <c r="T23"/>
    </row>
    <row r="24" spans="1:20" ht="12.75">
      <c r="A24" s="168"/>
      <c r="B24" s="93" t="s">
        <v>12</v>
      </c>
      <c r="C24" s="22">
        <v>0</v>
      </c>
      <c r="D24" s="26"/>
      <c r="E24" s="26">
        <v>2</v>
      </c>
      <c r="F24" s="26">
        <v>4</v>
      </c>
      <c r="G24" s="26"/>
      <c r="H24" s="26">
        <v>4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8"/>
      <c r="B25" s="94" t="s">
        <v>19</v>
      </c>
      <c r="C25" s="116" t="s">
        <v>191</v>
      </c>
      <c r="D25" s="112"/>
      <c r="E25" s="108" t="s">
        <v>198</v>
      </c>
      <c r="F25" s="108" t="s">
        <v>202</v>
      </c>
      <c r="G25" s="112"/>
      <c r="H25" s="108" t="s">
        <v>206</v>
      </c>
      <c r="I25" s="122"/>
      <c r="J25" s="122"/>
      <c r="K25" s="122"/>
      <c r="L25" s="113"/>
      <c r="T25"/>
    </row>
    <row r="26" spans="1:20" ht="13.5" thickBot="1">
      <c r="A26" s="169"/>
      <c r="B26" s="95" t="s">
        <v>14</v>
      </c>
      <c r="C26" s="23">
        <v>4</v>
      </c>
      <c r="D26" s="27"/>
      <c r="E26" s="27">
        <v>3</v>
      </c>
      <c r="F26" s="27">
        <v>2</v>
      </c>
      <c r="G26" s="27"/>
      <c r="H26" s="27">
        <v>1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7" t="s">
        <v>27</v>
      </c>
      <c r="B28" s="91" t="s">
        <v>17</v>
      </c>
      <c r="C28" s="85"/>
      <c r="D28" s="38">
        <v>1</v>
      </c>
      <c r="E28" s="38">
        <v>3</v>
      </c>
      <c r="F28" s="38">
        <v>2</v>
      </c>
      <c r="G28" s="38"/>
      <c r="H28" s="38">
        <v>4</v>
      </c>
      <c r="I28" s="124"/>
      <c r="J28" s="124"/>
      <c r="K28" s="124"/>
      <c r="L28" s="39"/>
      <c r="T28"/>
    </row>
    <row r="29" spans="1:20" ht="12.75">
      <c r="A29" s="168"/>
      <c r="B29" s="92" t="s">
        <v>13</v>
      </c>
      <c r="C29" s="22"/>
      <c r="D29" s="26">
        <v>92</v>
      </c>
      <c r="E29" s="26">
        <v>93</v>
      </c>
      <c r="F29" s="26">
        <v>100</v>
      </c>
      <c r="G29" s="26"/>
      <c r="H29" s="26">
        <v>90</v>
      </c>
      <c r="I29" s="121"/>
      <c r="J29" s="121"/>
      <c r="K29" s="121"/>
      <c r="L29" s="40"/>
      <c r="T29"/>
    </row>
    <row r="30" spans="1:20" ht="12.75">
      <c r="A30" s="168"/>
      <c r="B30" s="93" t="s">
        <v>12</v>
      </c>
      <c r="C30" s="22"/>
      <c r="D30" s="26">
        <v>10</v>
      </c>
      <c r="E30" s="26">
        <v>5</v>
      </c>
      <c r="F30" s="26">
        <v>0</v>
      </c>
      <c r="G30" s="26"/>
      <c r="H30" s="26">
        <v>4</v>
      </c>
      <c r="I30" s="121"/>
      <c r="J30" s="121"/>
      <c r="K30" s="121"/>
      <c r="L30" s="40"/>
      <c r="T30"/>
    </row>
    <row r="31" spans="1:20" ht="12.75">
      <c r="A31" s="168"/>
      <c r="B31" s="94" t="s">
        <v>19</v>
      </c>
      <c r="C31" s="111"/>
      <c r="D31" s="108" t="s">
        <v>195</v>
      </c>
      <c r="E31" s="108" t="s">
        <v>199</v>
      </c>
      <c r="F31" s="108" t="s">
        <v>203</v>
      </c>
      <c r="G31" s="112"/>
      <c r="H31" s="108" t="s">
        <v>207</v>
      </c>
      <c r="I31" s="122"/>
      <c r="J31" s="122"/>
      <c r="K31" s="122"/>
      <c r="L31" s="113"/>
      <c r="T31"/>
    </row>
    <row r="32" spans="1:20" ht="13.5" thickBot="1">
      <c r="A32" s="169"/>
      <c r="B32" s="95" t="s">
        <v>14</v>
      </c>
      <c r="C32" s="23"/>
      <c r="D32" s="27">
        <v>2</v>
      </c>
      <c r="E32" s="27">
        <v>3</v>
      </c>
      <c r="F32" s="27">
        <v>4</v>
      </c>
      <c r="G32" s="27"/>
      <c r="H32" s="27">
        <v>1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7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8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8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8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9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7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8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8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8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9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7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8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8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8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9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7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8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8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8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9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7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8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8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8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9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8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3</v>
      </c>
      <c r="E64" s="51">
        <f t="shared" si="0"/>
        <v>4</v>
      </c>
      <c r="F64" s="51">
        <f t="shared" si="0"/>
        <v>2</v>
      </c>
      <c r="G64" s="51">
        <f t="shared" si="0"/>
        <v>6</v>
      </c>
      <c r="H64" s="51">
        <f t="shared" si="0"/>
        <v>5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8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84"/>
      <c r="B66" s="44" t="s">
        <v>14</v>
      </c>
      <c r="C66" s="26">
        <f>SUM(C62,C56,C50,C44,C38,C32,C26,C20,C14,C8)</f>
        <v>15</v>
      </c>
      <c r="D66" s="26">
        <f aca="true" t="shared" si="2" ref="D66:L66">SUM(D62,D56,D50,D44,D38,D32,D26,D20,D14,D8)</f>
        <v>10</v>
      </c>
      <c r="E66" s="26">
        <f t="shared" si="2"/>
        <v>9</v>
      </c>
      <c r="F66" s="26">
        <f t="shared" si="2"/>
        <v>11</v>
      </c>
      <c r="G66" s="26">
        <f t="shared" si="2"/>
        <v>0</v>
      </c>
      <c r="H66" s="26">
        <f t="shared" si="2"/>
        <v>5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84"/>
      <c r="B67" s="43" t="s">
        <v>12</v>
      </c>
      <c r="C67" s="26">
        <f>SUM(C60,C54,C48,C42,C36,C30,C24,C18,C12,C6)</f>
        <v>6</v>
      </c>
      <c r="D67" s="26">
        <f aca="true" t="shared" si="3" ref="D67:L67">SUM(D60,D54,D48,D42,D36,D30,D24,D18,D12,D6)</f>
        <v>25</v>
      </c>
      <c r="E67" s="26">
        <f t="shared" si="3"/>
        <v>22</v>
      </c>
      <c r="F67" s="26">
        <f t="shared" si="3"/>
        <v>11</v>
      </c>
      <c r="G67" s="26">
        <f t="shared" si="3"/>
        <v>0</v>
      </c>
      <c r="H67" s="26">
        <f t="shared" si="3"/>
        <v>16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85"/>
      <c r="B68" s="53" t="s">
        <v>13</v>
      </c>
      <c r="C68" s="27">
        <f>SUM(C59,C53,C47,C41,C35,C29,C23,C17,C11,C5)</f>
        <v>399</v>
      </c>
      <c r="D68" s="27">
        <f aca="true" t="shared" si="4" ref="D68:L68">SUM(D59,D53,D47,D41,D35,D29,D23,D17,D11,D5)</f>
        <v>383</v>
      </c>
      <c r="E68" s="27">
        <f t="shared" si="4"/>
        <v>380</v>
      </c>
      <c r="F68" s="27">
        <f t="shared" si="4"/>
        <v>389</v>
      </c>
      <c r="G68" s="27">
        <f t="shared" si="4"/>
        <v>0</v>
      </c>
      <c r="H68" s="27">
        <f t="shared" si="4"/>
        <v>367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3.0004</v>
      </c>
      <c r="E70">
        <f t="shared" si="5"/>
        <v>4.0005</v>
      </c>
      <c r="F70">
        <f t="shared" si="5"/>
        <v>2.0006</v>
      </c>
      <c r="G70">
        <f t="shared" si="5"/>
        <v>6.0007</v>
      </c>
      <c r="H70">
        <f t="shared" si="5"/>
        <v>5.0008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9"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  <mergeCell ref="A10:A14"/>
    <mergeCell ref="O12:S12"/>
    <mergeCell ref="O14:P14"/>
    <mergeCell ref="Q14:S14"/>
    <mergeCell ref="O15:P15"/>
    <mergeCell ref="Q15:S15"/>
    <mergeCell ref="A16:A20"/>
    <mergeCell ref="O16:P16"/>
    <mergeCell ref="Q16:S16"/>
    <mergeCell ref="O17:P17"/>
    <mergeCell ref="Q17:S17"/>
    <mergeCell ref="A22:A26"/>
    <mergeCell ref="A64:A68"/>
    <mergeCell ref="A28:A32"/>
    <mergeCell ref="A34:A38"/>
    <mergeCell ref="A40:A44"/>
    <mergeCell ref="A46:A50"/>
    <mergeCell ref="A52:A56"/>
    <mergeCell ref="A58:A6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5.71093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209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70" t="s">
        <v>33</v>
      </c>
      <c r="P3" s="171"/>
      <c r="Q3" s="171"/>
      <c r="R3" s="171"/>
      <c r="S3" s="172"/>
      <c r="T3"/>
    </row>
    <row r="4" spans="1:20" ht="12.75">
      <c r="A4" s="167" t="s">
        <v>23</v>
      </c>
      <c r="B4" s="91" t="s">
        <v>17</v>
      </c>
      <c r="C4" s="96">
        <v>1</v>
      </c>
      <c r="D4" s="97">
        <v>3</v>
      </c>
      <c r="E4" s="97">
        <v>4</v>
      </c>
      <c r="F4" s="97"/>
      <c r="G4" s="97"/>
      <c r="H4" s="97">
        <v>2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8"/>
      <c r="B5" s="92" t="s">
        <v>13</v>
      </c>
      <c r="C5" s="22">
        <v>100</v>
      </c>
      <c r="D5" s="26">
        <v>97</v>
      </c>
      <c r="E5" s="26">
        <v>93</v>
      </c>
      <c r="F5" s="26"/>
      <c r="G5" s="26"/>
      <c r="H5" s="26">
        <v>95</v>
      </c>
      <c r="I5" s="121"/>
      <c r="J5" s="121"/>
      <c r="K5" s="121"/>
      <c r="L5" s="40"/>
      <c r="O5" s="178" t="s">
        <v>34</v>
      </c>
      <c r="P5" s="174"/>
      <c r="Q5" s="179">
        <v>8.188</v>
      </c>
      <c r="R5" s="179"/>
      <c r="S5" s="135" t="s">
        <v>20</v>
      </c>
      <c r="T5"/>
    </row>
    <row r="6" spans="1:20" ht="12.75">
      <c r="A6" s="168"/>
      <c r="B6" s="93" t="s">
        <v>12</v>
      </c>
      <c r="C6" s="22">
        <v>3</v>
      </c>
      <c r="D6" s="26">
        <v>3</v>
      </c>
      <c r="E6" s="26">
        <v>6</v>
      </c>
      <c r="F6" s="26"/>
      <c r="G6" s="26"/>
      <c r="H6" s="26">
        <v>2</v>
      </c>
      <c r="I6" s="121"/>
      <c r="J6" s="121"/>
      <c r="K6" s="121"/>
      <c r="L6" s="40"/>
      <c r="O6" s="178" t="s">
        <v>35</v>
      </c>
      <c r="P6" s="174"/>
      <c r="Q6" s="179">
        <v>8.495</v>
      </c>
      <c r="R6" s="179"/>
      <c r="S6" s="135" t="s">
        <v>21</v>
      </c>
      <c r="T6"/>
    </row>
    <row r="7" spans="1:20" ht="12.75">
      <c r="A7" s="168"/>
      <c r="B7" s="94" t="s">
        <v>19</v>
      </c>
      <c r="C7" s="139" t="s">
        <v>210</v>
      </c>
      <c r="D7" s="140" t="s">
        <v>214</v>
      </c>
      <c r="E7" s="133" t="s">
        <v>218</v>
      </c>
      <c r="F7" s="112"/>
      <c r="G7" s="112"/>
      <c r="H7" s="133" t="s">
        <v>222</v>
      </c>
      <c r="I7" s="122"/>
      <c r="J7" s="122"/>
      <c r="K7" s="122"/>
      <c r="L7" s="113"/>
      <c r="O7" s="178" t="s">
        <v>36</v>
      </c>
      <c r="P7" s="174"/>
      <c r="Q7" s="179">
        <v>8.44</v>
      </c>
      <c r="R7" s="179"/>
      <c r="S7" s="135" t="s">
        <v>21</v>
      </c>
      <c r="T7"/>
    </row>
    <row r="8" spans="1:20" ht="13.5" thickBot="1">
      <c r="A8" s="169"/>
      <c r="B8" s="95" t="s">
        <v>14</v>
      </c>
      <c r="C8" s="23">
        <v>4</v>
      </c>
      <c r="D8" s="27">
        <v>3</v>
      </c>
      <c r="E8" s="27">
        <v>1</v>
      </c>
      <c r="F8" s="27"/>
      <c r="G8" s="27"/>
      <c r="H8" s="27">
        <v>2</v>
      </c>
      <c r="I8" s="123"/>
      <c r="J8" s="123"/>
      <c r="K8" s="123"/>
      <c r="L8" s="41"/>
      <c r="O8" s="180" t="s">
        <v>37</v>
      </c>
      <c r="P8" s="181"/>
      <c r="Q8" s="182">
        <v>8.359</v>
      </c>
      <c r="R8" s="182"/>
      <c r="S8" s="136" t="s">
        <v>21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7" t="s">
        <v>24</v>
      </c>
      <c r="B10" s="91" t="s">
        <v>17</v>
      </c>
      <c r="C10" s="85">
        <v>2</v>
      </c>
      <c r="D10" s="38">
        <v>4</v>
      </c>
      <c r="E10" s="38">
        <v>1</v>
      </c>
      <c r="F10" s="38"/>
      <c r="G10" s="38"/>
      <c r="H10" s="38">
        <v>3</v>
      </c>
      <c r="I10" s="124"/>
      <c r="J10" s="124"/>
      <c r="K10" s="124"/>
      <c r="L10" s="39"/>
      <c r="T10" s="134"/>
    </row>
    <row r="11" spans="1:20" ht="13.5" thickBot="1">
      <c r="A11" s="168"/>
      <c r="B11" s="92" t="s">
        <v>13</v>
      </c>
      <c r="C11" s="22">
        <v>99</v>
      </c>
      <c r="D11" s="26">
        <v>93</v>
      </c>
      <c r="E11" s="26">
        <v>100</v>
      </c>
      <c r="F11" s="26"/>
      <c r="G11" s="26"/>
      <c r="H11" s="26">
        <v>97</v>
      </c>
      <c r="I11" s="121"/>
      <c r="J11" s="121"/>
      <c r="K11" s="121"/>
      <c r="L11" s="40"/>
      <c r="T11" s="134"/>
    </row>
    <row r="12" spans="1:20" ht="14.25" thickBot="1" thickTop="1">
      <c r="A12" s="168"/>
      <c r="B12" s="93" t="s">
        <v>12</v>
      </c>
      <c r="C12" s="22">
        <v>1</v>
      </c>
      <c r="D12" s="26">
        <v>9</v>
      </c>
      <c r="E12" s="26">
        <v>1</v>
      </c>
      <c r="F12" s="26"/>
      <c r="G12" s="26"/>
      <c r="H12" s="26">
        <v>1</v>
      </c>
      <c r="I12" s="121"/>
      <c r="J12" s="121"/>
      <c r="K12" s="121"/>
      <c r="L12" s="40"/>
      <c r="O12" s="170" t="s">
        <v>89</v>
      </c>
      <c r="P12" s="171"/>
      <c r="Q12" s="171"/>
      <c r="R12" s="171"/>
      <c r="S12" s="172"/>
      <c r="T12" s="134"/>
    </row>
    <row r="13" spans="1:20" ht="13.5" thickTop="1">
      <c r="A13" s="168"/>
      <c r="B13" s="94" t="s">
        <v>19</v>
      </c>
      <c r="C13" s="132" t="s">
        <v>211</v>
      </c>
      <c r="D13" s="140" t="s">
        <v>215</v>
      </c>
      <c r="E13" s="133" t="s">
        <v>219</v>
      </c>
      <c r="F13" s="112"/>
      <c r="G13" s="112"/>
      <c r="H13" s="133" t="s">
        <v>223</v>
      </c>
      <c r="I13" s="122"/>
      <c r="J13" s="122"/>
      <c r="K13" s="122"/>
      <c r="L13" s="113"/>
      <c r="O13" s="106"/>
      <c r="P13" s="31"/>
      <c r="Q13" s="31"/>
      <c r="R13" s="31"/>
      <c r="S13" s="107"/>
      <c r="T13" s="134"/>
    </row>
    <row r="14" spans="1:20" ht="13.5" thickBot="1">
      <c r="A14" s="169"/>
      <c r="B14" s="95" t="s">
        <v>14</v>
      </c>
      <c r="C14" s="23">
        <v>3</v>
      </c>
      <c r="D14" s="27">
        <v>1</v>
      </c>
      <c r="E14" s="27">
        <v>4</v>
      </c>
      <c r="F14" s="27"/>
      <c r="G14" s="27"/>
      <c r="H14" s="27">
        <v>2</v>
      </c>
      <c r="I14" s="123"/>
      <c r="J14" s="123"/>
      <c r="K14" s="123"/>
      <c r="L14" s="41"/>
      <c r="O14" s="173" t="s">
        <v>34</v>
      </c>
      <c r="P14" s="174"/>
      <c r="Q14" s="175" t="s">
        <v>91</v>
      </c>
      <c r="R14" s="176"/>
      <c r="S14" s="177"/>
      <c r="T14" s="134"/>
    </row>
    <row r="15" spans="1:20" ht="13.5" thickBot="1">
      <c r="A15" s="55"/>
      <c r="B15" s="42"/>
      <c r="O15" s="173" t="s">
        <v>35</v>
      </c>
      <c r="P15" s="174"/>
      <c r="Q15" s="175" t="s">
        <v>92</v>
      </c>
      <c r="R15" s="176"/>
      <c r="S15" s="177"/>
      <c r="T15" s="134"/>
    </row>
    <row r="16" spans="1:20" ht="12.75">
      <c r="A16" s="167" t="s">
        <v>25</v>
      </c>
      <c r="B16" s="91" t="s">
        <v>17</v>
      </c>
      <c r="C16" s="85">
        <v>3</v>
      </c>
      <c r="D16" s="38">
        <v>1</v>
      </c>
      <c r="E16" s="38">
        <v>2</v>
      </c>
      <c r="F16" s="38"/>
      <c r="G16" s="38"/>
      <c r="H16" s="38">
        <v>4</v>
      </c>
      <c r="I16" s="124"/>
      <c r="J16" s="124"/>
      <c r="K16" s="124"/>
      <c r="L16" s="39"/>
      <c r="O16" s="173" t="s">
        <v>36</v>
      </c>
      <c r="P16" s="174"/>
      <c r="Q16" s="175" t="s">
        <v>93</v>
      </c>
      <c r="R16" s="176"/>
      <c r="S16" s="177"/>
      <c r="T16" s="134"/>
    </row>
    <row r="17" spans="1:20" ht="13.5" thickBot="1">
      <c r="A17" s="168"/>
      <c r="B17" s="92" t="s">
        <v>13</v>
      </c>
      <c r="C17" s="22">
        <v>100</v>
      </c>
      <c r="D17" s="26">
        <v>96</v>
      </c>
      <c r="E17" s="26">
        <v>94</v>
      </c>
      <c r="F17" s="26"/>
      <c r="G17" s="26"/>
      <c r="H17" s="26">
        <v>95</v>
      </c>
      <c r="I17" s="121"/>
      <c r="J17" s="121"/>
      <c r="K17" s="121"/>
      <c r="L17" s="40"/>
      <c r="O17" s="186" t="s">
        <v>37</v>
      </c>
      <c r="P17" s="181"/>
      <c r="Q17" s="164" t="s">
        <v>90</v>
      </c>
      <c r="R17" s="165"/>
      <c r="S17" s="166"/>
      <c r="T17" s="134"/>
    </row>
    <row r="18" spans="1:20" ht="13.5" thickTop="1">
      <c r="A18" s="168"/>
      <c r="B18" s="93" t="s">
        <v>12</v>
      </c>
      <c r="C18" s="22">
        <v>0</v>
      </c>
      <c r="D18" s="26">
        <v>8</v>
      </c>
      <c r="E18" s="26">
        <v>6</v>
      </c>
      <c r="F18" s="26"/>
      <c r="G18" s="26"/>
      <c r="H18" s="26">
        <v>2</v>
      </c>
      <c r="I18" s="121"/>
      <c r="J18" s="121"/>
      <c r="K18" s="121"/>
      <c r="L18" s="40"/>
      <c r="N18" s="134"/>
      <c r="O18" s="134"/>
      <c r="P18" s="134"/>
      <c r="Q18" s="134"/>
      <c r="R18" s="134"/>
      <c r="S18" s="134"/>
      <c r="T18" s="134"/>
    </row>
    <row r="19" spans="1:20" ht="12.75">
      <c r="A19" s="168"/>
      <c r="B19" s="94" t="s">
        <v>19</v>
      </c>
      <c r="C19" s="132" t="s">
        <v>212</v>
      </c>
      <c r="D19" s="133" t="s">
        <v>216</v>
      </c>
      <c r="E19" s="133" t="s">
        <v>220</v>
      </c>
      <c r="F19" s="112"/>
      <c r="G19" s="112"/>
      <c r="H19" s="133" t="s">
        <v>224</v>
      </c>
      <c r="I19" s="122"/>
      <c r="J19" s="122"/>
      <c r="K19" s="122"/>
      <c r="L19" s="113"/>
      <c r="N19" s="134"/>
      <c r="O19" s="134"/>
      <c r="P19" s="134"/>
      <c r="Q19" s="134"/>
      <c r="R19" s="134"/>
      <c r="S19" s="134"/>
      <c r="T19" s="134"/>
    </row>
    <row r="20" spans="1:20" ht="13.5" thickBot="1">
      <c r="A20" s="169"/>
      <c r="B20" s="95" t="s">
        <v>14</v>
      </c>
      <c r="C20" s="23">
        <v>4</v>
      </c>
      <c r="D20" s="27">
        <v>3</v>
      </c>
      <c r="E20" s="27">
        <v>1</v>
      </c>
      <c r="F20" s="27"/>
      <c r="G20" s="27"/>
      <c r="H20" s="27">
        <v>2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7" t="s">
        <v>26</v>
      </c>
      <c r="B22" s="91" t="s">
        <v>17</v>
      </c>
      <c r="C22" s="85">
        <v>4</v>
      </c>
      <c r="D22" s="38">
        <v>2</v>
      </c>
      <c r="E22" s="38">
        <v>3</v>
      </c>
      <c r="F22" s="38"/>
      <c r="G22" s="38"/>
      <c r="H22" s="38">
        <v>1</v>
      </c>
      <c r="I22" s="124"/>
      <c r="J22" s="124"/>
      <c r="K22" s="124"/>
      <c r="L22" s="39"/>
      <c r="T22"/>
    </row>
    <row r="23" spans="1:20" ht="12.75">
      <c r="A23" s="168"/>
      <c r="B23" s="92" t="s">
        <v>13</v>
      </c>
      <c r="C23" s="22">
        <v>100</v>
      </c>
      <c r="D23" s="26">
        <v>97</v>
      </c>
      <c r="E23" s="26">
        <v>90</v>
      </c>
      <c r="F23" s="26"/>
      <c r="G23" s="26"/>
      <c r="H23" s="26">
        <v>97</v>
      </c>
      <c r="I23" s="121"/>
      <c r="J23" s="121"/>
      <c r="K23" s="121"/>
      <c r="L23" s="40"/>
      <c r="T23"/>
    </row>
    <row r="24" spans="1:20" ht="12.75">
      <c r="A24" s="168"/>
      <c r="B24" s="93" t="s">
        <v>12</v>
      </c>
      <c r="C24" s="22">
        <v>0</v>
      </c>
      <c r="D24" s="26">
        <v>4</v>
      </c>
      <c r="E24" s="26">
        <v>5</v>
      </c>
      <c r="F24" s="26"/>
      <c r="G24" s="26"/>
      <c r="H24" s="26">
        <v>1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8"/>
      <c r="B25" s="94" t="s">
        <v>19</v>
      </c>
      <c r="C25" s="132" t="s">
        <v>213</v>
      </c>
      <c r="D25" s="140" t="s">
        <v>217</v>
      </c>
      <c r="E25" s="133" t="s">
        <v>221</v>
      </c>
      <c r="F25" s="112"/>
      <c r="G25" s="112"/>
      <c r="H25" s="133" t="s">
        <v>225</v>
      </c>
      <c r="I25" s="122"/>
      <c r="J25" s="122"/>
      <c r="K25" s="122"/>
      <c r="L25" s="113"/>
      <c r="T25"/>
    </row>
    <row r="26" spans="1:20" ht="13.5" thickBot="1">
      <c r="A26" s="169"/>
      <c r="B26" s="95" t="s">
        <v>14</v>
      </c>
      <c r="C26" s="23">
        <v>4</v>
      </c>
      <c r="D26" s="27">
        <v>2</v>
      </c>
      <c r="E26" s="27">
        <v>1</v>
      </c>
      <c r="F26" s="27"/>
      <c r="G26" s="27"/>
      <c r="H26" s="27">
        <v>3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7" t="s">
        <v>27</v>
      </c>
      <c r="B28" s="91" t="s">
        <v>17</v>
      </c>
      <c r="C28" s="85"/>
      <c r="D28" s="38"/>
      <c r="E28" s="38"/>
      <c r="F28" s="38"/>
      <c r="G28" s="38"/>
      <c r="H28" s="38"/>
      <c r="I28" s="124"/>
      <c r="J28" s="124"/>
      <c r="K28" s="124"/>
      <c r="L28" s="39"/>
      <c r="T28"/>
    </row>
    <row r="29" spans="1:20" ht="12.75">
      <c r="A29" s="168"/>
      <c r="B29" s="92" t="s">
        <v>13</v>
      </c>
      <c r="C29" s="22"/>
      <c r="D29" s="26"/>
      <c r="E29" s="26"/>
      <c r="F29" s="26"/>
      <c r="G29" s="26"/>
      <c r="H29" s="26"/>
      <c r="I29" s="121"/>
      <c r="J29" s="121"/>
      <c r="K29" s="121"/>
      <c r="L29" s="40"/>
      <c r="T29"/>
    </row>
    <row r="30" spans="1:20" ht="12.75">
      <c r="A30" s="168"/>
      <c r="B30" s="93" t="s">
        <v>12</v>
      </c>
      <c r="C30" s="22"/>
      <c r="D30" s="26"/>
      <c r="E30" s="26"/>
      <c r="F30" s="26"/>
      <c r="G30" s="26"/>
      <c r="H30" s="26"/>
      <c r="I30" s="121"/>
      <c r="J30" s="121"/>
      <c r="K30" s="121"/>
      <c r="L30" s="40"/>
      <c r="T30"/>
    </row>
    <row r="31" spans="1:20" ht="12.75">
      <c r="A31" s="168"/>
      <c r="B31" s="94" t="s">
        <v>19</v>
      </c>
      <c r="C31" s="111"/>
      <c r="D31" s="112"/>
      <c r="E31" s="112"/>
      <c r="F31" s="112"/>
      <c r="G31" s="112"/>
      <c r="H31" s="112"/>
      <c r="I31" s="122"/>
      <c r="J31" s="122"/>
      <c r="K31" s="122"/>
      <c r="L31" s="113"/>
      <c r="T31"/>
    </row>
    <row r="32" spans="1:20" ht="13.5" thickBot="1">
      <c r="A32" s="169"/>
      <c r="B32" s="95" t="s">
        <v>14</v>
      </c>
      <c r="C32" s="23"/>
      <c r="D32" s="27"/>
      <c r="E32" s="27"/>
      <c r="F32" s="27"/>
      <c r="G32" s="27"/>
      <c r="H32" s="27"/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7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8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8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8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9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7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8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8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8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9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7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8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8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8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9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7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8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8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8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9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7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8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8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8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9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8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2</v>
      </c>
      <c r="E64" s="51">
        <f t="shared" si="0"/>
        <v>4</v>
      </c>
      <c r="F64" s="51">
        <f t="shared" si="0"/>
        <v>5</v>
      </c>
      <c r="G64" s="51">
        <f t="shared" si="0"/>
        <v>6</v>
      </c>
      <c r="H64" s="51">
        <f t="shared" si="0"/>
        <v>3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8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84"/>
      <c r="B66" s="44" t="s">
        <v>14</v>
      </c>
      <c r="C66" s="26">
        <f>SUM(C62,C56,C50,C44,C38,C32,C26,C20,C14,C8)</f>
        <v>15</v>
      </c>
      <c r="D66" s="26">
        <f aca="true" t="shared" si="2" ref="D66:L66">SUM(D62,D56,D50,D44,D38,D32,D26,D20,D14,D8)</f>
        <v>9</v>
      </c>
      <c r="E66" s="26">
        <f t="shared" si="2"/>
        <v>7</v>
      </c>
      <c r="F66" s="26">
        <f t="shared" si="2"/>
        <v>0</v>
      </c>
      <c r="G66" s="26">
        <f t="shared" si="2"/>
        <v>0</v>
      </c>
      <c r="H66" s="26">
        <f t="shared" si="2"/>
        <v>9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84"/>
      <c r="B67" s="43" t="s">
        <v>12</v>
      </c>
      <c r="C67" s="26">
        <f>SUM(C60,C54,C48,C42,C36,C30,C24,C18,C12,C6)</f>
        <v>4</v>
      </c>
      <c r="D67" s="26">
        <f aca="true" t="shared" si="3" ref="D67:L67">SUM(D60,D54,D48,D42,D36,D30,D24,D18,D12,D6)</f>
        <v>24</v>
      </c>
      <c r="E67" s="26">
        <f t="shared" si="3"/>
        <v>18</v>
      </c>
      <c r="F67" s="26">
        <f t="shared" si="3"/>
        <v>0</v>
      </c>
      <c r="G67" s="26">
        <f t="shared" si="3"/>
        <v>0</v>
      </c>
      <c r="H67" s="26">
        <f t="shared" si="3"/>
        <v>6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85"/>
      <c r="B68" s="53" t="s">
        <v>13</v>
      </c>
      <c r="C68" s="27">
        <f>SUM(C59,C53,C47,C41,C35,C29,C23,C17,C11,C5)</f>
        <v>399</v>
      </c>
      <c r="D68" s="27">
        <f aca="true" t="shared" si="4" ref="D68:L68">SUM(D59,D53,D47,D41,D35,D29,D23,D17,D11,D5)</f>
        <v>383</v>
      </c>
      <c r="E68" s="27">
        <f t="shared" si="4"/>
        <v>377</v>
      </c>
      <c r="F68" s="27">
        <f t="shared" si="4"/>
        <v>0</v>
      </c>
      <c r="G68" s="27">
        <f t="shared" si="4"/>
        <v>0</v>
      </c>
      <c r="H68" s="27">
        <f t="shared" si="4"/>
        <v>384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2.0004</v>
      </c>
      <c r="E70">
        <f t="shared" si="5"/>
        <v>4.0005</v>
      </c>
      <c r="F70">
        <f t="shared" si="5"/>
        <v>5.0006</v>
      </c>
      <c r="G70">
        <f t="shared" si="5"/>
        <v>5.0007</v>
      </c>
      <c r="H70">
        <f t="shared" si="5"/>
        <v>2.0008</v>
      </c>
      <c r="I70">
        <f t="shared" si="5"/>
        <v>5.0009</v>
      </c>
      <c r="J70">
        <f t="shared" si="5"/>
        <v>5.001</v>
      </c>
      <c r="K70">
        <f t="shared" si="5"/>
        <v>5.0011</v>
      </c>
      <c r="L70">
        <f t="shared" si="5"/>
        <v>5.0012</v>
      </c>
    </row>
  </sheetData>
  <sheetProtection/>
  <mergeCells count="29">
    <mergeCell ref="A64:A68"/>
    <mergeCell ref="A28:A32"/>
    <mergeCell ref="A34:A38"/>
    <mergeCell ref="A40:A44"/>
    <mergeCell ref="A46:A50"/>
    <mergeCell ref="A52:A56"/>
    <mergeCell ref="A58:A62"/>
    <mergeCell ref="A16:A20"/>
    <mergeCell ref="O16:P16"/>
    <mergeCell ref="Q16:S16"/>
    <mergeCell ref="O17:P17"/>
    <mergeCell ref="Q17:S17"/>
    <mergeCell ref="A22:A26"/>
    <mergeCell ref="A10:A14"/>
    <mergeCell ref="O12:S12"/>
    <mergeCell ref="O14:P14"/>
    <mergeCell ref="Q14:S14"/>
    <mergeCell ref="O15:P15"/>
    <mergeCell ref="Q15:S15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2008-11-03T06:27:36Z</cp:lastPrinted>
  <dcterms:created xsi:type="dcterms:W3CDTF">2006-07-26T14:27:52Z</dcterms:created>
  <dcterms:modified xsi:type="dcterms:W3CDTF">2013-11-22T09:11:13Z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