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105" windowWidth="12105" windowHeight="11190" activeTab="0"/>
  </bookViews>
  <sheets>
    <sheet name="Tabelle" sheetId="1" r:id="rId1"/>
    <sheet name="Auswertung" sheetId="2" r:id="rId2"/>
    <sheet name="28.12." sheetId="3" r:id="rId3"/>
    <sheet name="04.01." sheetId="4" r:id="rId4"/>
    <sheet name="01.02." sheetId="5" r:id="rId5"/>
    <sheet name="01.03." sheetId="6" r:id="rId6"/>
    <sheet name="05.04." sheetId="7" r:id="rId7"/>
    <sheet name="26.04." sheetId="8" r:id="rId8"/>
    <sheet name="03.05." sheetId="9" r:id="rId9"/>
    <sheet name="31.05." sheetId="10" r:id="rId10"/>
    <sheet name="07.06." sheetId="11" r:id="rId11"/>
    <sheet name="05.07." sheetId="12" r:id="rId12"/>
    <sheet name="06.09." sheetId="13" r:id="rId13"/>
    <sheet name="04.10." sheetId="14" r:id="rId14"/>
    <sheet name="01.11." sheetId="15" r:id="rId15"/>
    <sheet name="Vorlage" sheetId="16" r:id="rId16"/>
  </sheets>
  <definedNames>
    <definedName name="Rennen1" localSheetId="4">'01.02.'!#REF!</definedName>
    <definedName name="Rennen1" localSheetId="5">'01.03.'!#REF!</definedName>
    <definedName name="Rennen1" localSheetId="14">'01.11.'!#REF!</definedName>
    <definedName name="Rennen1" localSheetId="8">'03.05.'!#REF!</definedName>
    <definedName name="Rennen1" localSheetId="3">'04.01.'!#REF!</definedName>
    <definedName name="Rennen1" localSheetId="13">'04.10.'!#REF!</definedName>
    <definedName name="Rennen1" localSheetId="6">'05.04.'!#REF!</definedName>
    <definedName name="Rennen1" localSheetId="11">'05.07.'!#REF!</definedName>
    <definedName name="Rennen1" localSheetId="12">'06.09.'!#REF!</definedName>
    <definedName name="Rennen1" localSheetId="10">'07.06.'!#REF!</definedName>
    <definedName name="Rennen1" localSheetId="7">'26.04.'!#REF!</definedName>
    <definedName name="Rennen1" localSheetId="2">'28.12.'!#REF!</definedName>
    <definedName name="Rennen1" localSheetId="9">'31.05.'!#REF!</definedName>
    <definedName name="Rennen1" localSheetId="15">'Vorlage'!#REF!</definedName>
    <definedName name="Rennen1">#REF!</definedName>
  </definedNames>
  <calcPr fullCalcOnLoad="1"/>
</workbook>
</file>

<file path=xl/sharedStrings.xml><?xml version="1.0" encoding="utf-8"?>
<sst xmlns="http://schemas.openxmlformats.org/spreadsheetml/2006/main" count="1556" uniqueCount="339">
  <si>
    <t>pro Rennen: Erster 4 Punkte / Zweiter 3 Punkte / Dritter 2 Punkte / Vierter 1 Punkt</t>
  </si>
  <si>
    <t>:</t>
  </si>
  <si>
    <t>Fahrzeuge</t>
  </si>
  <si>
    <t>Maßstab</t>
  </si>
  <si>
    <t>Chassis / Motor</t>
  </si>
  <si>
    <t>Spannung</t>
  </si>
  <si>
    <t>Renndauer</t>
  </si>
  <si>
    <t>Punktesystem</t>
  </si>
  <si>
    <t>Regler</t>
  </si>
  <si>
    <t>Fahrer</t>
  </si>
  <si>
    <t>Platz</t>
  </si>
  <si>
    <t>Punkte ges.</t>
  </si>
  <si>
    <t>Buzzer</t>
  </si>
  <si>
    <t>Runden</t>
  </si>
  <si>
    <t>Punkte</t>
  </si>
  <si>
    <t>Buzzer ges.</t>
  </si>
  <si>
    <t>Runden ges.</t>
  </si>
  <si>
    <t>Bahn</t>
  </si>
  <si>
    <t>Name</t>
  </si>
  <si>
    <t>schnellste Rd.</t>
  </si>
  <si>
    <t>Stefan</t>
  </si>
  <si>
    <t>Rainer</t>
  </si>
  <si>
    <t>aktueller Fahrerstand:</t>
  </si>
  <si>
    <t>Rennen 1</t>
  </si>
  <si>
    <t>Rennen 2</t>
  </si>
  <si>
    <t>Rennen 3</t>
  </si>
  <si>
    <t>Rennen 4</t>
  </si>
  <si>
    <t>Rennen 5</t>
  </si>
  <si>
    <t>Rennen 6</t>
  </si>
  <si>
    <t>Summe</t>
  </si>
  <si>
    <t>Namenreihenfolge in der Vorlage nicht ändern!</t>
  </si>
  <si>
    <t>Anzahl der Teilnehmer x 100 Runden (mind. 400 Runden)</t>
  </si>
  <si>
    <t>Rennen 7</t>
  </si>
  <si>
    <t>schnellste Runden des Abends:</t>
  </si>
  <si>
    <t>Spur 1:</t>
  </si>
  <si>
    <t>Spur 2:</t>
  </si>
  <si>
    <t>Spur 3:</t>
  </si>
  <si>
    <t>Spur 4:</t>
  </si>
  <si>
    <t>1.</t>
  </si>
  <si>
    <t>2.</t>
  </si>
  <si>
    <t>3.</t>
  </si>
  <si>
    <t>4.</t>
  </si>
  <si>
    <t>5.</t>
  </si>
  <si>
    <t>6.</t>
  </si>
  <si>
    <t>7.</t>
  </si>
  <si>
    <t>Felgen / Reifen:</t>
  </si>
  <si>
    <t>OotB</t>
  </si>
  <si>
    <t>1:24</t>
  </si>
  <si>
    <t>Andy</t>
  </si>
  <si>
    <t>Mecky</t>
  </si>
  <si>
    <t>Benny</t>
  </si>
  <si>
    <t>Rennsaison 2013</t>
  </si>
  <si>
    <t>Saison 2013</t>
  </si>
  <si>
    <t>X. Rennabend XX.XX.2013:</t>
  </si>
  <si>
    <t>Rennen 8</t>
  </si>
  <si>
    <t>Rennen 9</t>
  </si>
  <si>
    <t>Rennen 10</t>
  </si>
  <si>
    <t>8.</t>
  </si>
  <si>
    <t>9.</t>
  </si>
  <si>
    <t>10.</t>
  </si>
  <si>
    <t>1. Rennabend 28.12.2012:</t>
  </si>
  <si>
    <t>Thomas S.</t>
  </si>
  <si>
    <t>"Audi R8 LMS"</t>
  </si>
  <si>
    <t>Carrera D124 Audi R8</t>
  </si>
  <si>
    <t>eigene Drücker</t>
  </si>
  <si>
    <t>freie Reifenwahl</t>
  </si>
  <si>
    <t>28.12.</t>
  </si>
  <si>
    <t>9,106 / 68</t>
  </si>
  <si>
    <t>9,195 / 78</t>
  </si>
  <si>
    <t>9,232 / 33</t>
  </si>
  <si>
    <t>9,382 / 88</t>
  </si>
  <si>
    <t>8,961 / 72</t>
  </si>
  <si>
    <t>8,942 / 58</t>
  </si>
  <si>
    <t>9,152 / 14</t>
  </si>
  <si>
    <t>9,165 / 52</t>
  </si>
  <si>
    <t>9,094 / 25</t>
  </si>
  <si>
    <t>9,267 / 97</t>
  </si>
  <si>
    <t>9,200 / 12</t>
  </si>
  <si>
    <t>9,144 / 80</t>
  </si>
  <si>
    <t>9,145 / 75</t>
  </si>
  <si>
    <t>9,181 / 62</t>
  </si>
  <si>
    <t>9,434 / 09</t>
  </si>
  <si>
    <t>9,346 / 55</t>
  </si>
  <si>
    <t>9,457 / 68</t>
  </si>
  <si>
    <t>9,791 / 13</t>
  </si>
  <si>
    <t>9,456 / 54</t>
  </si>
  <si>
    <t>9,256 / 07</t>
  </si>
  <si>
    <t>9,607 / 50</t>
  </si>
  <si>
    <t>9,489 / 82</t>
  </si>
  <si>
    <t>Audi R8 LMS</t>
  </si>
  <si>
    <t>2. Rennabend 04.01.2013:</t>
  </si>
  <si>
    <t>04.01.</t>
  </si>
  <si>
    <t>9,097 / 36</t>
  </si>
  <si>
    <t>9,226 / 55</t>
  </si>
  <si>
    <t>9,265 / 91</t>
  </si>
  <si>
    <t>9,148 / 36</t>
  </si>
  <si>
    <t>8,970 / 60</t>
  </si>
  <si>
    <t>8,852 / 52</t>
  </si>
  <si>
    <t>9,029 / 63</t>
  </si>
  <si>
    <t>8,982 / 86</t>
  </si>
  <si>
    <t>9,129 / 69</t>
  </si>
  <si>
    <t>8,895 / 100</t>
  </si>
  <si>
    <t>9,202 / 83</t>
  </si>
  <si>
    <t>9,254 / 25</t>
  </si>
  <si>
    <t>9,099 / 94</t>
  </si>
  <si>
    <t>9,074 / 65</t>
  </si>
  <si>
    <t>8,958 / 89</t>
  </si>
  <si>
    <t>8,982 / 65</t>
  </si>
  <si>
    <t>9,473 / 69</t>
  </si>
  <si>
    <t>9,355 / 71</t>
  </si>
  <si>
    <t>9,327 / 18</t>
  </si>
  <si>
    <t>9,344 / 38</t>
  </si>
  <si>
    <t>3. Rennabend 01.02.2013:</t>
  </si>
  <si>
    <t>9,132 / 88</t>
  </si>
  <si>
    <t>9,011 / 89</t>
  </si>
  <si>
    <t>8,860 / 69</t>
  </si>
  <si>
    <t>9,080 / 86</t>
  </si>
  <si>
    <t>8,998 / 07</t>
  </si>
  <si>
    <t>9,196 / 84</t>
  </si>
  <si>
    <t>9,269 / 24</t>
  </si>
  <si>
    <t>9,147 / 97</t>
  </si>
  <si>
    <t>8,920 / 89</t>
  </si>
  <si>
    <t>8,970 / 84</t>
  </si>
  <si>
    <t>9,226 / 09</t>
  </si>
  <si>
    <t>9,155 / 49</t>
  </si>
  <si>
    <t>9,217 / 88</t>
  </si>
  <si>
    <t>9,105 / 74</t>
  </si>
  <si>
    <t>8,927 / 53</t>
  </si>
  <si>
    <t>8,960 / 21</t>
  </si>
  <si>
    <t>9,856 / 20</t>
  </si>
  <si>
    <t>9,655 / 08</t>
  </si>
  <si>
    <t>9,415 / 10</t>
  </si>
  <si>
    <t>9,520 / 47</t>
  </si>
  <si>
    <t>01.02.</t>
  </si>
  <si>
    <t>4. Rennabend 01.03.2013:</t>
  </si>
  <si>
    <t>11,771 / 02</t>
  </si>
  <si>
    <t>12,497 / 79</t>
  </si>
  <si>
    <t>10,452 / 17</t>
  </si>
  <si>
    <t>10,972 / 02</t>
  </si>
  <si>
    <t>11,588 / 65</t>
  </si>
  <si>
    <t>10,642 / 03</t>
  </si>
  <si>
    <t>11,131 / 02</t>
  </si>
  <si>
    <t>10,924 / 71</t>
  </si>
  <si>
    <t>10,331 / 07</t>
  </si>
  <si>
    <t>10,343 / 05</t>
  </si>
  <si>
    <t>9,872 / 05</t>
  </si>
  <si>
    <t>9,731 / 04</t>
  </si>
  <si>
    <t>10,102 / 02</t>
  </si>
  <si>
    <t>9,911 / 95</t>
  </si>
  <si>
    <t>10,067 / 24</t>
  </si>
  <si>
    <t>10,256 / 09</t>
  </si>
  <si>
    <t>10,248 / 04</t>
  </si>
  <si>
    <t>10,324 / 09</t>
  </si>
  <si>
    <t>10,292 / 11</t>
  </si>
  <si>
    <t>11,101 / 05</t>
  </si>
  <si>
    <t>01.03.</t>
  </si>
  <si>
    <t>5. Rennabend 05.04.2013:</t>
  </si>
  <si>
    <t>9,248 / 04</t>
  </si>
  <si>
    <t>9,766 / 46</t>
  </si>
  <si>
    <t>9,981 / 18</t>
  </si>
  <si>
    <t>10,070 / 62</t>
  </si>
  <si>
    <t>9,052 / 05</t>
  </si>
  <si>
    <t>9,626 / 20</t>
  </si>
  <si>
    <t>9,681 / 30</t>
  </si>
  <si>
    <t>9,297 / 83</t>
  </si>
  <si>
    <t>9,075 / 14</t>
  </si>
  <si>
    <t>9,043 / 75</t>
  </si>
  <si>
    <t>8,923 / 96</t>
  </si>
  <si>
    <t>9,215 / 38</t>
  </si>
  <si>
    <t>9,563 / 93</t>
  </si>
  <si>
    <t>9,718 / 74</t>
  </si>
  <si>
    <t>10,073 / 03</t>
  </si>
  <si>
    <t>10,226 / 63</t>
  </si>
  <si>
    <t>9,557 / 11</t>
  </si>
  <si>
    <t>9,439 / 18</t>
  </si>
  <si>
    <t>9,640 / 12</t>
  </si>
  <si>
    <t>9,565 / 15</t>
  </si>
  <si>
    <t>20 Volt (erste Rennen: 18,8 Volt)</t>
  </si>
  <si>
    <t>05.04.</t>
  </si>
  <si>
    <t>6. Rennabend 26.04.2013:</t>
  </si>
  <si>
    <t>8,759 / 30</t>
  </si>
  <si>
    <t>8,845 / 55</t>
  </si>
  <si>
    <t>8,974 / 84</t>
  </si>
  <si>
    <t>8,942 / 57</t>
  </si>
  <si>
    <t>8,667 / 38</t>
  </si>
  <si>
    <t>8,796 / 17</t>
  </si>
  <si>
    <t>8,559 / 08</t>
  </si>
  <si>
    <t>8,690 / 52</t>
  </si>
  <si>
    <t>8,432 / 39</t>
  </si>
  <si>
    <t>8,574 / 77</t>
  </si>
  <si>
    <t>8,668 / 06</t>
  </si>
  <si>
    <t>8,808 / 33</t>
  </si>
  <si>
    <t>8,992 / 39</t>
  </si>
  <si>
    <t>8,888 / 64</t>
  </si>
  <si>
    <t>9,151 / 73</t>
  </si>
  <si>
    <t>9,110 / 62</t>
  </si>
  <si>
    <t>26.04.</t>
  </si>
  <si>
    <t>7. Rennabend 03.05.2013:</t>
  </si>
  <si>
    <t>8,468 / 99</t>
  </si>
  <si>
    <t>8,689 / 27</t>
  </si>
  <si>
    <t>8,767 / 03</t>
  </si>
  <si>
    <t>8,918 / 41</t>
  </si>
  <si>
    <t>8,524 / 45</t>
  </si>
  <si>
    <t>8,676 / 26</t>
  </si>
  <si>
    <t>8,610 / 04</t>
  </si>
  <si>
    <t>9,026 / 70</t>
  </si>
  <si>
    <t>8,858 / 06</t>
  </si>
  <si>
    <t>8,907 / 49</t>
  </si>
  <si>
    <t>8,834 / 10</t>
  </si>
  <si>
    <t>03.05.</t>
  </si>
  <si>
    <t>8. Rennabend 31.05.2013:</t>
  </si>
  <si>
    <t>9,858 / 47</t>
  </si>
  <si>
    <t>8,983 / 64</t>
  </si>
  <si>
    <t>9,031 / 80</t>
  </si>
  <si>
    <t>9,127 / 71</t>
  </si>
  <si>
    <t>8,491 / 52</t>
  </si>
  <si>
    <t>8,476 / 08</t>
  </si>
  <si>
    <t>8,662 / 39</t>
  </si>
  <si>
    <t>8,904 / 07</t>
  </si>
  <si>
    <t>9,464 / 14</t>
  </si>
  <si>
    <t>9,663 / 03</t>
  </si>
  <si>
    <t>9,726 / 06</t>
  </si>
  <si>
    <t>9,036 / 54</t>
  </si>
  <si>
    <t>9,132 / 42</t>
  </si>
  <si>
    <t>8,745 / 30</t>
  </si>
  <si>
    <t>8,907 / 52</t>
  </si>
  <si>
    <t>8,875 / 22</t>
  </si>
  <si>
    <t>8,998 / 38</t>
  </si>
  <si>
    <t>9,079 / 52</t>
  </si>
  <si>
    <t>8,999 / 75</t>
  </si>
  <si>
    <t>8,983 / 87</t>
  </si>
  <si>
    <t>31.05.</t>
  </si>
  <si>
    <t>9. Rennabend 07.06.2013:</t>
  </si>
  <si>
    <t>8,356 / 100</t>
  </si>
  <si>
    <t>8,562 / 02</t>
  </si>
  <si>
    <t>8,396 / 91</t>
  </si>
  <si>
    <t>8,845 / 88</t>
  </si>
  <si>
    <t>8,868 / 25</t>
  </si>
  <si>
    <t>8,586 / 14</t>
  </si>
  <si>
    <t>8,986 / 21</t>
  </si>
  <si>
    <t>9,231 / 10</t>
  </si>
  <si>
    <t>8,679 / 10</t>
  </si>
  <si>
    <t>8,767 / 81</t>
  </si>
  <si>
    <t>9,044 / 71</t>
  </si>
  <si>
    <t>8,743 / 17</t>
  </si>
  <si>
    <t>8,856 / 02</t>
  </si>
  <si>
    <t>9,307 / 57</t>
  </si>
  <si>
    <t>9,104 / 40</t>
  </si>
  <si>
    <t>9,275 / 16</t>
  </si>
  <si>
    <t>8,652 / 48</t>
  </si>
  <si>
    <t>8,725 / 57</t>
  </si>
  <si>
    <t>8,772 / 08</t>
  </si>
  <si>
    <t>8,872 / 72</t>
  </si>
  <si>
    <t>07.06.</t>
  </si>
  <si>
    <t>10. Rennabend 05.07.2013:</t>
  </si>
  <si>
    <t>8,587 / 27</t>
  </si>
  <si>
    <t>8,941 / 93</t>
  </si>
  <si>
    <t>8,578 / 90</t>
  </si>
  <si>
    <t>8,595 / 09</t>
  </si>
  <si>
    <t>8,702 / 34</t>
  </si>
  <si>
    <t>8,805 / 75</t>
  </si>
  <si>
    <t>8,728 / 19</t>
  </si>
  <si>
    <t>8,544 / 23</t>
  </si>
  <si>
    <t>8,762 / 94</t>
  </si>
  <si>
    <t>8,705 / 91</t>
  </si>
  <si>
    <t>8,763 / 67</t>
  </si>
  <si>
    <t>9,037 / 85</t>
  </si>
  <si>
    <t>8,826 / 90</t>
  </si>
  <si>
    <t>8,778 / 07</t>
  </si>
  <si>
    <t>8,702 / 15</t>
  </si>
  <si>
    <t>8,701 / 29</t>
  </si>
  <si>
    <t>05.07.</t>
  </si>
  <si>
    <t>11. Rennabend 06.09.2013:</t>
  </si>
  <si>
    <t>8,508 / 89</t>
  </si>
  <si>
    <t>8,683 / 62</t>
  </si>
  <si>
    <t>8,581 / 35</t>
  </si>
  <si>
    <t>8,848 / 36</t>
  </si>
  <si>
    <t>9,070 / 68</t>
  </si>
  <si>
    <t>8,757 / 28</t>
  </si>
  <si>
    <t>8,958 / 53</t>
  </si>
  <si>
    <t>8,947 / 38</t>
  </si>
  <si>
    <t>8,892 / 79</t>
  </si>
  <si>
    <t>9,040 / 53</t>
  </si>
  <si>
    <t>8,841 / 07</t>
  </si>
  <si>
    <t>8,856 / 37</t>
  </si>
  <si>
    <t>8,782 / 29</t>
  </si>
  <si>
    <t>8,845 / 81</t>
  </si>
  <si>
    <t>8,963 / 67</t>
  </si>
  <si>
    <t>8,799 / 76</t>
  </si>
  <si>
    <t>8,862 / 97</t>
  </si>
  <si>
    <t>8,993 / 63</t>
  </si>
  <si>
    <t>9,195 / 49</t>
  </si>
  <si>
    <t>9,229 / 83</t>
  </si>
  <si>
    <t>9,233 / 10</t>
  </si>
  <si>
    <t>8,859 / 93</t>
  </si>
  <si>
    <t>8,749 / 27</t>
  </si>
  <si>
    <t>8,836 / 90</t>
  </si>
  <si>
    <t>06.09.</t>
  </si>
  <si>
    <t>12. Rennabend 04.10.2013:</t>
  </si>
  <si>
    <t>8,540 / 75</t>
  </si>
  <si>
    <t>8,464 / 67</t>
  </si>
  <si>
    <t>8,694 / 74</t>
  </si>
  <si>
    <t>8,591 / 39</t>
  </si>
  <si>
    <t>9,001 / 05</t>
  </si>
  <si>
    <t>8,982 / 45</t>
  </si>
  <si>
    <t>8,852 / 73</t>
  </si>
  <si>
    <t>9,021 / 40</t>
  </si>
  <si>
    <t>8,809 / 24</t>
  </si>
  <si>
    <t>8,949 / 49</t>
  </si>
  <si>
    <t>8,958 / 60</t>
  </si>
  <si>
    <t>8,900 / 41</t>
  </si>
  <si>
    <t>8,998 / 86</t>
  </si>
  <si>
    <t>8,893 / 35</t>
  </si>
  <si>
    <t>9,396 / 17</t>
  </si>
  <si>
    <t>8,851 / 05</t>
  </si>
  <si>
    <t>8,656 / 94</t>
  </si>
  <si>
    <t>8,593 / 09</t>
  </si>
  <si>
    <t>8,962 / 23</t>
  </si>
  <si>
    <t>8,897 / 13</t>
  </si>
  <si>
    <t>04.10.</t>
  </si>
  <si>
    <t>Vorlage</t>
  </si>
  <si>
    <t>13. Rennabend 01.11.2013:</t>
  </si>
  <si>
    <t>8,341 / 61</t>
  </si>
  <si>
    <t>8,488 / 41</t>
  </si>
  <si>
    <t>8,470 / 97</t>
  </si>
  <si>
    <t>8,625 / 100</t>
  </si>
  <si>
    <t>8,602 / 52</t>
  </si>
  <si>
    <t>8,673 / 34</t>
  </si>
  <si>
    <t>8,420 / 94</t>
  </si>
  <si>
    <t>8,741 / 56</t>
  </si>
  <si>
    <t>8,983 / 24</t>
  </si>
  <si>
    <t>8,757 / 40</t>
  </si>
  <si>
    <t>9,084 / 07</t>
  </si>
  <si>
    <t>9,128 / 51</t>
  </si>
  <si>
    <t>8,842 / 54</t>
  </si>
  <si>
    <t>8,744 / 31</t>
  </si>
  <si>
    <t>8,842 / 09</t>
  </si>
  <si>
    <t>8,927 / 19</t>
  </si>
  <si>
    <t>01.11.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</si>
</sst>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d/m;@"/>
    <numFmt numFmtId="167" formatCode="d/m/yy;@"/>
    <numFmt numFmtId="168" formatCode="0.000"/>
  </numFmts>
  <fonts count="57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1"/>
      <name val="Arial"/>
      <family val="0"/>
    </font>
    <font>
      <b/>
      <u val="single"/>
      <sz val="20"/>
      <name val="Arial"/>
      <family val="2"/>
    </font>
    <font>
      <sz val="80"/>
      <name val="Arial"/>
      <family val="0"/>
    </font>
    <font>
      <sz val="55"/>
      <name val="Arial"/>
      <family val="0"/>
    </font>
    <font>
      <sz val="30"/>
      <name val="Arial"/>
      <family val="0"/>
    </font>
    <font>
      <b/>
      <sz val="10"/>
      <color indexed="10"/>
      <name val="Arial"/>
      <family val="0"/>
    </font>
    <font>
      <sz val="14"/>
      <color indexed="10"/>
      <name val="Arial"/>
      <family val="0"/>
    </font>
    <font>
      <b/>
      <sz val="10"/>
      <color indexed="11"/>
      <name val="Arial"/>
      <family val="0"/>
    </font>
    <font>
      <b/>
      <sz val="10"/>
      <color indexed="12"/>
      <name val="Arial"/>
      <family val="0"/>
    </font>
    <font>
      <b/>
      <u val="single"/>
      <sz val="2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FF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1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textRotation="90"/>
    </xf>
    <xf numFmtId="0" fontId="7" fillId="0" borderId="29" xfId="0" applyFont="1" applyBorder="1" applyAlignment="1">
      <alignment horizontal="center" textRotation="90"/>
    </xf>
    <xf numFmtId="0" fontId="9" fillId="0" borderId="29" xfId="0" applyFont="1" applyBorder="1" applyAlignment="1">
      <alignment horizontal="center" textRotation="90"/>
    </xf>
    <xf numFmtId="0" fontId="8" fillId="0" borderId="30" xfId="0" applyFont="1" applyBorder="1" applyAlignment="1">
      <alignment horizontal="center" textRotation="90"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9" xfId="0" applyBorder="1" applyAlignment="1">
      <alignment horizontal="right"/>
    </xf>
    <xf numFmtId="0" fontId="7" fillId="0" borderId="19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textRotation="90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textRotation="90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textRotation="90"/>
    </xf>
    <xf numFmtId="0" fontId="7" fillId="0" borderId="31" xfId="0" applyFont="1" applyBorder="1" applyAlignment="1">
      <alignment horizontal="center" textRotation="90"/>
    </xf>
    <xf numFmtId="0" fontId="9" fillId="0" borderId="32" xfId="0" applyFont="1" applyBorder="1" applyAlignment="1">
      <alignment horizontal="center" textRotation="90"/>
    </xf>
    <xf numFmtId="0" fontId="8" fillId="0" borderId="33" xfId="0" applyFont="1" applyBorder="1" applyAlignment="1">
      <alignment horizontal="center" textRotation="90"/>
    </xf>
    <xf numFmtId="0" fontId="0" fillId="0" borderId="26" xfId="0" applyBorder="1" applyAlignment="1">
      <alignment horizontal="center"/>
    </xf>
    <xf numFmtId="0" fontId="15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4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8" fontId="0" fillId="0" borderId="46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4" fillId="0" borderId="10" xfId="0" applyFont="1" applyBorder="1" applyAlignment="1">
      <alignment horizontal="center" textRotation="90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textRotation="90"/>
    </xf>
    <xf numFmtId="0" fontId="55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19" fillId="0" borderId="0" xfId="0" applyFont="1" applyAlignment="1">
      <alignment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8" fontId="56" fillId="0" borderId="10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68" fontId="56" fillId="0" borderId="11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35" borderId="49" xfId="0" applyFont="1" applyFill="1" applyBorder="1" applyAlignment="1">
      <alignment horizontal="center"/>
    </xf>
    <xf numFmtId="0" fontId="11" fillId="35" borderId="50" xfId="0" applyFont="1" applyFill="1" applyBorder="1" applyAlignment="1">
      <alignment horizontal="center"/>
    </xf>
    <xf numFmtId="0" fontId="11" fillId="35" borderId="51" xfId="0" applyFont="1" applyFill="1" applyBorder="1" applyAlignment="1">
      <alignment horizontal="center"/>
    </xf>
    <xf numFmtId="0" fontId="12" fillId="36" borderId="49" xfId="0" applyFont="1" applyFill="1" applyBorder="1" applyAlignment="1">
      <alignment horizontal="center"/>
    </xf>
    <xf numFmtId="0" fontId="12" fillId="36" borderId="50" xfId="0" applyFont="1" applyFill="1" applyBorder="1" applyAlignment="1">
      <alignment horizontal="center"/>
    </xf>
    <xf numFmtId="0" fontId="12" fillId="36" borderId="51" xfId="0" applyFont="1" applyFill="1" applyBorder="1" applyAlignment="1">
      <alignment horizontal="center"/>
    </xf>
    <xf numFmtId="0" fontId="13" fillId="37" borderId="49" xfId="0" applyFont="1" applyFill="1" applyBorder="1" applyAlignment="1">
      <alignment horizontal="center"/>
    </xf>
    <xf numFmtId="0" fontId="13" fillId="37" borderId="50" xfId="0" applyFont="1" applyFill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6" fillId="0" borderId="26" xfId="0" applyNumberFormat="1" applyFont="1" applyBorder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8" borderId="52" xfId="0" applyFont="1" applyFill="1" applyBorder="1" applyAlignment="1">
      <alignment horizontal="center"/>
    </xf>
    <xf numFmtId="0" fontId="6" fillId="38" borderId="53" xfId="0" applyFont="1" applyFill="1" applyBorder="1" applyAlignment="1">
      <alignment horizontal="center"/>
    </xf>
    <xf numFmtId="0" fontId="6" fillId="38" borderId="54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168" fontId="0" fillId="0" borderId="57" xfId="0" applyNumberFormat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4</xdr:row>
      <xdr:rowOff>9525</xdr:rowOff>
    </xdr:from>
    <xdr:to>
      <xdr:col>5</xdr:col>
      <xdr:colOff>419100</xdr:colOff>
      <xdr:row>4</xdr:row>
      <xdr:rowOff>866775</xdr:rowOff>
    </xdr:to>
    <xdr:pic>
      <xdr:nvPicPr>
        <xdr:cNvPr id="1" name="Picture 1" descr="Logo_Carrera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572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114300</xdr:colOff>
      <xdr:row>1</xdr:row>
      <xdr:rowOff>9525</xdr:rowOff>
    </xdr:from>
    <xdr:to>
      <xdr:col>31</xdr:col>
      <xdr:colOff>171450</xdr:colOff>
      <xdr:row>8</xdr:row>
      <xdr:rowOff>180975</xdr:rowOff>
    </xdr:to>
    <xdr:pic>
      <xdr:nvPicPr>
        <xdr:cNvPr id="1" name="Picture 1" descr="Logo_Carrera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2076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F26"/>
  <sheetViews>
    <sheetView showGridLines="0" tabSelected="1" zoomScalePageLayoutView="0" workbookViewId="0" topLeftCell="A1">
      <selection activeCell="C31" sqref="C31"/>
    </sheetView>
  </sheetViews>
  <sheetFormatPr defaultColWidth="11.421875" defaultRowHeight="12.75"/>
  <cols>
    <col min="2" max="2" width="8.7109375" style="0" customWidth="1"/>
    <col min="3" max="3" width="20.57421875" style="0" customWidth="1"/>
    <col min="4" max="4" width="21.28125" style="0" customWidth="1"/>
    <col min="5" max="5" width="20.57421875" style="0" customWidth="1"/>
    <col min="6" max="6" width="8.7109375" style="0" customWidth="1"/>
  </cols>
  <sheetData>
    <row r="1" ht="13.5" thickBot="1"/>
    <row r="2" spans="2:6" ht="12.75">
      <c r="B2" s="19"/>
      <c r="C2" s="20"/>
      <c r="D2" s="20"/>
      <c r="E2" s="20"/>
      <c r="F2" s="21"/>
    </row>
    <row r="3" spans="2:6" ht="27.75">
      <c r="B3" s="28"/>
      <c r="C3" s="152" t="s">
        <v>89</v>
      </c>
      <c r="D3" s="153"/>
      <c r="E3" s="153"/>
      <c r="F3" s="30"/>
    </row>
    <row r="4" spans="2:6" ht="12.75">
      <c r="B4" s="28"/>
      <c r="C4" s="31"/>
      <c r="D4" s="31"/>
      <c r="E4" s="31"/>
      <c r="F4" s="30"/>
    </row>
    <row r="5" spans="2:6" ht="69" customHeight="1">
      <c r="B5" s="28"/>
      <c r="C5" s="29" t="s">
        <v>22</v>
      </c>
      <c r="D5" s="29"/>
      <c r="E5" s="29"/>
      <c r="F5" s="30"/>
    </row>
    <row r="6" spans="2:6" ht="12.75">
      <c r="B6" s="28"/>
      <c r="C6" s="31"/>
      <c r="D6" s="31"/>
      <c r="E6" s="31"/>
      <c r="F6" s="30"/>
    </row>
    <row r="7" spans="2:6" ht="12.75">
      <c r="B7" s="28"/>
      <c r="C7" s="31"/>
      <c r="D7" s="31"/>
      <c r="E7" s="31"/>
      <c r="F7" s="30"/>
    </row>
    <row r="8" spans="2:6" ht="18">
      <c r="B8" s="28"/>
      <c r="C8" s="31"/>
      <c r="D8" s="32" t="str">
        <f>CONCATENATE(Auswertung!C18," ",Auswertung!D18,"Pkt.")</f>
        <v>Stefan 175Pkt.</v>
      </c>
      <c r="E8" s="31"/>
      <c r="F8" s="30"/>
    </row>
    <row r="9" spans="2:6" ht="13.5" thickBot="1">
      <c r="B9" s="28"/>
      <c r="C9" s="31"/>
      <c r="D9" s="31"/>
      <c r="E9" s="31"/>
      <c r="F9" s="30"/>
    </row>
    <row r="10" spans="2:6" ht="18">
      <c r="B10" s="28"/>
      <c r="C10" s="32" t="str">
        <f>CONCATENATE(Auswertung!C19," ",Auswertung!D19,"Pkt.")</f>
        <v>Mecky 118Pkt.</v>
      </c>
      <c r="D10" s="143">
        <v>1</v>
      </c>
      <c r="E10" s="31"/>
      <c r="F10" s="30"/>
    </row>
    <row r="11" spans="2:6" ht="13.5" thickBot="1">
      <c r="B11" s="28"/>
      <c r="C11" s="31"/>
      <c r="D11" s="144"/>
      <c r="E11" s="31"/>
      <c r="F11" s="30"/>
    </row>
    <row r="12" spans="2:6" ht="18">
      <c r="B12" s="28"/>
      <c r="C12" s="146">
        <v>2</v>
      </c>
      <c r="D12" s="144"/>
      <c r="E12" s="32" t="str">
        <f>CONCATENATE(Auswertung!C20," ",Auswertung!D20,"Pkt.")</f>
        <v>Thomas S. 116Pkt.</v>
      </c>
      <c r="F12" s="30"/>
    </row>
    <row r="13" spans="2:6" ht="13.5" thickBot="1">
      <c r="B13" s="28"/>
      <c r="C13" s="147"/>
      <c r="D13" s="144"/>
      <c r="E13" s="31"/>
      <c r="F13" s="30"/>
    </row>
    <row r="14" spans="2:6" ht="12.75">
      <c r="B14" s="28"/>
      <c r="C14" s="147"/>
      <c r="D14" s="144"/>
      <c r="E14" s="149">
        <v>3</v>
      </c>
      <c r="F14" s="30"/>
    </row>
    <row r="15" spans="2:6" ht="12.75">
      <c r="B15" s="28"/>
      <c r="C15" s="147"/>
      <c r="D15" s="144"/>
      <c r="E15" s="150"/>
      <c r="F15" s="30"/>
    </row>
    <row r="16" spans="2:6" ht="13.5" thickBot="1">
      <c r="B16" s="28"/>
      <c r="C16" s="148"/>
      <c r="D16" s="145"/>
      <c r="E16" s="151"/>
      <c r="F16" s="30"/>
    </row>
    <row r="17" spans="2:6" ht="12.75">
      <c r="B17" s="28"/>
      <c r="C17" s="31"/>
      <c r="D17" s="31"/>
      <c r="E17" s="31"/>
      <c r="F17" s="30"/>
    </row>
    <row r="18" spans="2:6" ht="12.75">
      <c r="B18" s="28"/>
      <c r="C18" s="31"/>
      <c r="D18" s="31"/>
      <c r="E18" s="31"/>
      <c r="F18" s="30"/>
    </row>
    <row r="19" spans="2:6" ht="18" customHeight="1">
      <c r="B19" s="28"/>
      <c r="C19" s="31"/>
      <c r="D19" s="89" t="str">
        <f>CONCATENATE("4. ",Auswertung!C21," ",Auswertung!D21,"Pkt.")</f>
        <v>4. Rainer 113Pkt.</v>
      </c>
      <c r="E19" s="89"/>
      <c r="F19" s="30"/>
    </row>
    <row r="20" spans="2:6" ht="18" customHeight="1">
      <c r="B20" s="28"/>
      <c r="C20" s="31"/>
      <c r="D20" s="89" t="str">
        <f>CONCATENATE("5. ",Auswertung!C22," ",Auswertung!D22,"Pkt.")</f>
        <v>5. Andy 82Pkt.</v>
      </c>
      <c r="E20" s="89"/>
      <c r="F20" s="30"/>
    </row>
    <row r="21" spans="2:6" ht="18" customHeight="1">
      <c r="B21" s="28"/>
      <c r="C21" s="31"/>
      <c r="D21" s="89" t="str">
        <f>CONCATENATE("6. ",Auswertung!C23," ",Auswertung!D23,"Pkt.")</f>
        <v>6. Benny 20Pkt.</v>
      </c>
      <c r="E21" s="89"/>
      <c r="F21" s="30"/>
    </row>
    <row r="22" spans="2:6" ht="18" customHeight="1" hidden="1">
      <c r="B22" s="28"/>
      <c r="C22" s="31"/>
      <c r="D22" s="89" t="str">
        <f>CONCATENATE("7. ",Auswertung!C24," ",Auswertung!D24,"Pkt.")</f>
        <v>7. 0 0Pkt.</v>
      </c>
      <c r="E22" s="89"/>
      <c r="F22" s="30"/>
    </row>
    <row r="23" spans="2:6" ht="18" customHeight="1" hidden="1">
      <c r="B23" s="28"/>
      <c r="C23" s="31"/>
      <c r="D23" s="89" t="str">
        <f>CONCATENATE("8. ",Auswertung!C25," ",Auswertung!D25,"Pkt.")</f>
        <v>8. 0 0Pkt.</v>
      </c>
      <c r="E23" s="89"/>
      <c r="F23" s="30"/>
    </row>
    <row r="24" spans="2:6" ht="18" customHeight="1" hidden="1">
      <c r="B24" s="28"/>
      <c r="C24" s="31"/>
      <c r="D24" s="89" t="str">
        <f>CONCATENATE("9. ",Auswertung!C26," ",Auswertung!D26,"Pkt.")</f>
        <v>9. 0 0Pkt.</v>
      </c>
      <c r="E24" s="89"/>
      <c r="F24" s="30"/>
    </row>
    <row r="25" spans="2:6" ht="18" customHeight="1" hidden="1">
      <c r="B25" s="28"/>
      <c r="C25" s="31"/>
      <c r="D25" s="89" t="str">
        <f>CONCATENATE("10. ",Auswertung!C27," ",Auswertung!D27,"Pkt.")</f>
        <v>10. 0 0Pkt.</v>
      </c>
      <c r="E25" s="89"/>
      <c r="F25" s="30"/>
    </row>
    <row r="26" spans="2:6" ht="13.5" thickBot="1">
      <c r="B26" s="33"/>
      <c r="C26" s="34"/>
      <c r="D26" s="34"/>
      <c r="E26" s="34"/>
      <c r="F26" s="35"/>
    </row>
  </sheetData>
  <sheetProtection/>
  <mergeCells count="4">
    <mergeCell ref="D10:D16"/>
    <mergeCell ref="C12:C16"/>
    <mergeCell ref="E14:E16"/>
    <mergeCell ref="C3:E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210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/>
      <c r="D4" s="97">
        <v>4</v>
      </c>
      <c r="E4" s="97">
        <v>2</v>
      </c>
      <c r="F4" s="97">
        <v>1</v>
      </c>
      <c r="G4" s="97"/>
      <c r="H4" s="97">
        <v>3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/>
      <c r="D5" s="26">
        <v>88</v>
      </c>
      <c r="E5" s="26">
        <v>97</v>
      </c>
      <c r="F5" s="26">
        <v>100</v>
      </c>
      <c r="G5" s="26"/>
      <c r="H5" s="26">
        <v>98</v>
      </c>
      <c r="I5" s="121"/>
      <c r="J5" s="121"/>
      <c r="K5" s="121"/>
      <c r="L5" s="40"/>
      <c r="O5" s="167" t="s">
        <v>34</v>
      </c>
      <c r="P5" s="168"/>
      <c r="Q5" s="169">
        <v>8.491</v>
      </c>
      <c r="R5" s="169"/>
      <c r="S5" s="139" t="s">
        <v>20</v>
      </c>
      <c r="T5"/>
    </row>
    <row r="6" spans="1:20" ht="12.75">
      <c r="A6" s="162"/>
      <c r="B6" s="93" t="s">
        <v>12</v>
      </c>
      <c r="C6" s="22"/>
      <c r="D6" s="26">
        <v>2</v>
      </c>
      <c r="E6" s="26">
        <v>4</v>
      </c>
      <c r="F6" s="26">
        <v>1</v>
      </c>
      <c r="G6" s="26"/>
      <c r="H6" s="26">
        <v>1</v>
      </c>
      <c r="I6" s="121"/>
      <c r="J6" s="121"/>
      <c r="K6" s="121"/>
      <c r="L6" s="40"/>
      <c r="O6" s="167" t="s">
        <v>35</v>
      </c>
      <c r="P6" s="168"/>
      <c r="Q6" s="169">
        <v>8.476</v>
      </c>
      <c r="R6" s="169"/>
      <c r="S6" s="139" t="s">
        <v>20</v>
      </c>
      <c r="T6"/>
    </row>
    <row r="7" spans="1:20" ht="12.75">
      <c r="A7" s="162"/>
      <c r="B7" s="94" t="s">
        <v>19</v>
      </c>
      <c r="C7" s="116"/>
      <c r="D7" s="108" t="s">
        <v>211</v>
      </c>
      <c r="E7" s="108" t="s">
        <v>212</v>
      </c>
      <c r="F7" s="133" t="s">
        <v>213</v>
      </c>
      <c r="G7" s="112"/>
      <c r="H7" s="133" t="s">
        <v>214</v>
      </c>
      <c r="I7" s="122"/>
      <c r="J7" s="122"/>
      <c r="K7" s="122"/>
      <c r="L7" s="113"/>
      <c r="O7" s="167" t="s">
        <v>36</v>
      </c>
      <c r="P7" s="168"/>
      <c r="Q7" s="169">
        <v>8.662</v>
      </c>
      <c r="R7" s="169"/>
      <c r="S7" s="139" t="s">
        <v>20</v>
      </c>
      <c r="T7"/>
    </row>
    <row r="8" spans="1:20" ht="13.5" thickBot="1">
      <c r="A8" s="163"/>
      <c r="B8" s="95" t="s">
        <v>14</v>
      </c>
      <c r="C8" s="23"/>
      <c r="D8" s="27">
        <v>1</v>
      </c>
      <c r="E8" s="27">
        <v>2</v>
      </c>
      <c r="F8" s="27">
        <v>4</v>
      </c>
      <c r="G8" s="27"/>
      <c r="H8" s="27">
        <v>3</v>
      </c>
      <c r="I8" s="123"/>
      <c r="J8" s="123"/>
      <c r="K8" s="123"/>
      <c r="L8" s="41"/>
      <c r="O8" s="170" t="s">
        <v>37</v>
      </c>
      <c r="P8" s="171"/>
      <c r="Q8" s="172">
        <v>8.904</v>
      </c>
      <c r="R8" s="172"/>
      <c r="S8" s="141" t="s">
        <v>20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>
        <v>1</v>
      </c>
      <c r="D10" s="38"/>
      <c r="E10" s="38">
        <v>3</v>
      </c>
      <c r="F10" s="38">
        <v>2</v>
      </c>
      <c r="G10" s="38"/>
      <c r="H10" s="38">
        <v>4</v>
      </c>
      <c r="I10" s="124"/>
      <c r="J10" s="124"/>
      <c r="K10" s="124"/>
      <c r="L10" s="39"/>
      <c r="N10" s="135"/>
      <c r="O10" s="135"/>
      <c r="P10" s="135"/>
      <c r="Q10" s="135"/>
      <c r="R10" s="135"/>
      <c r="S10" s="135"/>
      <c r="T10" s="135"/>
    </row>
    <row r="11" spans="1:20" ht="12.75">
      <c r="A11" s="162"/>
      <c r="B11" s="92" t="s">
        <v>13</v>
      </c>
      <c r="C11" s="22">
        <v>100</v>
      </c>
      <c r="D11" s="26"/>
      <c r="E11" s="26">
        <v>91</v>
      </c>
      <c r="F11" s="26">
        <v>96</v>
      </c>
      <c r="G11" s="26"/>
      <c r="H11" s="26">
        <v>92</v>
      </c>
      <c r="I11" s="121"/>
      <c r="J11" s="121"/>
      <c r="K11" s="121"/>
      <c r="L11" s="40"/>
      <c r="N11" s="135"/>
      <c r="O11" s="135"/>
      <c r="P11" s="135"/>
      <c r="Q11" s="135"/>
      <c r="R11" s="135"/>
      <c r="S11" s="135"/>
      <c r="T11" s="135"/>
    </row>
    <row r="12" spans="1:20" ht="12.75">
      <c r="A12" s="162"/>
      <c r="B12" s="93" t="s">
        <v>12</v>
      </c>
      <c r="C12" s="22">
        <v>1</v>
      </c>
      <c r="D12" s="26"/>
      <c r="E12" s="26">
        <v>5</v>
      </c>
      <c r="F12" s="102">
        <v>0</v>
      </c>
      <c r="G12" s="26"/>
      <c r="H12" s="26">
        <v>2</v>
      </c>
      <c r="I12" s="121"/>
      <c r="J12" s="121"/>
      <c r="K12" s="121"/>
      <c r="L12" s="40"/>
      <c r="N12" s="135"/>
      <c r="O12" s="134"/>
      <c r="P12" s="134"/>
      <c r="Q12" s="134"/>
      <c r="R12" s="134"/>
      <c r="S12" s="134"/>
      <c r="T12" s="135"/>
    </row>
    <row r="13" spans="1:20" ht="12.75">
      <c r="A13" s="162"/>
      <c r="B13" s="94" t="s">
        <v>19</v>
      </c>
      <c r="C13" s="140" t="s">
        <v>215</v>
      </c>
      <c r="D13" s="112"/>
      <c r="E13" s="133" t="s">
        <v>222</v>
      </c>
      <c r="F13" s="26" t="s">
        <v>225</v>
      </c>
      <c r="G13" s="112"/>
      <c r="H13" s="133" t="s">
        <v>228</v>
      </c>
      <c r="I13" s="122"/>
      <c r="J13" s="122"/>
      <c r="K13" s="122"/>
      <c r="L13" s="113"/>
      <c r="N13" s="135"/>
      <c r="O13" s="135"/>
      <c r="P13" s="135"/>
      <c r="Q13" s="135"/>
      <c r="R13" s="135"/>
      <c r="S13" s="135"/>
      <c r="T13" s="135"/>
    </row>
    <row r="14" spans="1:20" ht="13.5" thickBot="1">
      <c r="A14" s="163"/>
      <c r="B14" s="95" t="s">
        <v>14</v>
      </c>
      <c r="C14" s="23">
        <v>4</v>
      </c>
      <c r="D14" s="27"/>
      <c r="E14" s="27">
        <v>1</v>
      </c>
      <c r="F14" s="27">
        <v>3</v>
      </c>
      <c r="G14" s="27"/>
      <c r="H14" s="27">
        <v>2</v>
      </c>
      <c r="I14" s="123"/>
      <c r="J14" s="123"/>
      <c r="K14" s="123"/>
      <c r="L14" s="41"/>
      <c r="N14" s="135"/>
      <c r="O14" s="136"/>
      <c r="P14" s="137"/>
      <c r="Q14" s="136"/>
      <c r="R14" s="136"/>
      <c r="S14" s="136"/>
      <c r="T14" s="135"/>
    </row>
    <row r="15" spans="1:20" ht="13.5" thickBot="1">
      <c r="A15" s="55"/>
      <c r="B15" s="42"/>
      <c r="N15" s="135"/>
      <c r="O15" s="136"/>
      <c r="P15" s="137"/>
      <c r="Q15" s="136"/>
      <c r="R15" s="136"/>
      <c r="S15" s="136"/>
      <c r="T15" s="135"/>
    </row>
    <row r="16" spans="1:20" ht="12.75">
      <c r="A16" s="161" t="s">
        <v>25</v>
      </c>
      <c r="B16" s="91" t="s">
        <v>17</v>
      </c>
      <c r="C16" s="85">
        <v>2</v>
      </c>
      <c r="D16" s="38">
        <v>1</v>
      </c>
      <c r="E16" s="38">
        <v>4</v>
      </c>
      <c r="F16" s="38">
        <v>3</v>
      </c>
      <c r="G16" s="38"/>
      <c r="H16" s="38"/>
      <c r="I16" s="124"/>
      <c r="J16" s="124"/>
      <c r="K16" s="124"/>
      <c r="L16" s="39"/>
      <c r="N16" s="135"/>
      <c r="O16" s="136"/>
      <c r="P16" s="137"/>
      <c r="Q16" s="136"/>
      <c r="R16" s="136"/>
      <c r="S16" s="136"/>
      <c r="T16" s="135"/>
    </row>
    <row r="17" spans="1:20" ht="12.75">
      <c r="A17" s="162"/>
      <c r="B17" s="92" t="s">
        <v>13</v>
      </c>
      <c r="C17" s="22">
        <v>100</v>
      </c>
      <c r="D17" s="26">
        <v>86</v>
      </c>
      <c r="E17" s="26">
        <v>85</v>
      </c>
      <c r="F17" s="26">
        <v>93</v>
      </c>
      <c r="G17" s="26"/>
      <c r="H17" s="26"/>
      <c r="I17" s="121"/>
      <c r="J17" s="121"/>
      <c r="K17" s="121"/>
      <c r="L17" s="40"/>
      <c r="N17" s="135"/>
      <c r="O17" s="136"/>
      <c r="P17" s="137"/>
      <c r="Q17" s="136"/>
      <c r="R17" s="136"/>
      <c r="S17" s="136"/>
      <c r="T17" s="135"/>
    </row>
    <row r="18" spans="1:20" ht="12.75">
      <c r="A18" s="162"/>
      <c r="B18" s="93" t="s">
        <v>12</v>
      </c>
      <c r="C18" s="22">
        <v>0</v>
      </c>
      <c r="D18" s="26">
        <v>4</v>
      </c>
      <c r="E18" s="26">
        <v>9</v>
      </c>
      <c r="F18" s="26">
        <v>2</v>
      </c>
      <c r="G18" s="26"/>
      <c r="H18" s="26"/>
      <c r="I18" s="121"/>
      <c r="J18" s="121"/>
      <c r="K18" s="121"/>
      <c r="L18" s="40"/>
      <c r="N18" s="135"/>
      <c r="O18" s="135"/>
      <c r="P18" s="135"/>
      <c r="Q18" s="135"/>
      <c r="R18" s="135"/>
      <c r="S18" s="135"/>
      <c r="T18" s="135"/>
    </row>
    <row r="19" spans="1:20" ht="12.75">
      <c r="A19" s="162"/>
      <c r="B19" s="94" t="s">
        <v>19</v>
      </c>
      <c r="C19" s="140" t="s">
        <v>216</v>
      </c>
      <c r="D19" s="133" t="s">
        <v>219</v>
      </c>
      <c r="E19" s="133" t="s">
        <v>223</v>
      </c>
      <c r="F19" s="133" t="s">
        <v>226</v>
      </c>
      <c r="G19" s="112"/>
      <c r="H19" s="112"/>
      <c r="I19" s="122"/>
      <c r="J19" s="122"/>
      <c r="K19" s="122"/>
      <c r="L19" s="113"/>
      <c r="N19" s="135"/>
      <c r="O19" s="135"/>
      <c r="P19" s="135"/>
      <c r="Q19" s="135"/>
      <c r="R19" s="135"/>
      <c r="S19" s="135"/>
      <c r="T19" s="135"/>
    </row>
    <row r="20" spans="1:20" ht="13.5" thickBot="1">
      <c r="A20" s="163"/>
      <c r="B20" s="95" t="s">
        <v>14</v>
      </c>
      <c r="C20" s="23">
        <v>4</v>
      </c>
      <c r="D20" s="27">
        <v>2</v>
      </c>
      <c r="E20" s="27">
        <v>1</v>
      </c>
      <c r="F20" s="27">
        <v>3</v>
      </c>
      <c r="G20" s="27"/>
      <c r="H20" s="27"/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>
        <v>3</v>
      </c>
      <c r="D22" s="38">
        <v>2</v>
      </c>
      <c r="E22" s="38"/>
      <c r="F22" s="38">
        <v>4</v>
      </c>
      <c r="G22" s="38"/>
      <c r="H22" s="38">
        <v>1</v>
      </c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>
        <v>100</v>
      </c>
      <c r="D23" s="26">
        <v>86</v>
      </c>
      <c r="E23" s="26"/>
      <c r="F23" s="26">
        <v>97</v>
      </c>
      <c r="G23" s="26"/>
      <c r="H23" s="26">
        <v>99</v>
      </c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>
        <v>4</v>
      </c>
      <c r="D24" s="26">
        <v>5</v>
      </c>
      <c r="E24" s="26"/>
      <c r="F24" s="26">
        <v>2</v>
      </c>
      <c r="G24" s="26"/>
      <c r="H24" s="26">
        <v>1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40" t="s">
        <v>217</v>
      </c>
      <c r="D25" s="133" t="s">
        <v>220</v>
      </c>
      <c r="E25" s="112"/>
      <c r="F25" s="133" t="s">
        <v>227</v>
      </c>
      <c r="G25" s="112"/>
      <c r="H25" s="133" t="s">
        <v>229</v>
      </c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>
        <v>4</v>
      </c>
      <c r="D26" s="27">
        <v>1</v>
      </c>
      <c r="E26" s="27"/>
      <c r="F26" s="27">
        <v>2</v>
      </c>
      <c r="G26" s="27"/>
      <c r="H26" s="27">
        <v>3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>
        <v>4</v>
      </c>
      <c r="D28" s="38">
        <v>3</v>
      </c>
      <c r="E28" s="38">
        <v>1</v>
      </c>
      <c r="F28" s="38"/>
      <c r="G28" s="38"/>
      <c r="H28" s="38">
        <v>2</v>
      </c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>
        <v>100</v>
      </c>
      <c r="D29" s="26">
        <v>86</v>
      </c>
      <c r="E29" s="26">
        <v>99</v>
      </c>
      <c r="F29" s="26"/>
      <c r="G29" s="26"/>
      <c r="H29" s="26">
        <v>98</v>
      </c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>
        <v>2</v>
      </c>
      <c r="D30" s="26">
        <v>3</v>
      </c>
      <c r="E30" s="26">
        <v>4</v>
      </c>
      <c r="F30" s="26"/>
      <c r="G30" s="26"/>
      <c r="H30" s="26">
        <v>2</v>
      </c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40" t="s">
        <v>218</v>
      </c>
      <c r="D31" s="133" t="s">
        <v>221</v>
      </c>
      <c r="E31" s="133" t="s">
        <v>224</v>
      </c>
      <c r="F31" s="112"/>
      <c r="G31" s="112"/>
      <c r="H31" s="133" t="s">
        <v>230</v>
      </c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>
        <v>4</v>
      </c>
      <c r="D32" s="27">
        <v>1</v>
      </c>
      <c r="E32" s="27">
        <v>3</v>
      </c>
      <c r="F32" s="27"/>
      <c r="G32" s="27"/>
      <c r="H32" s="27">
        <v>2</v>
      </c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5</v>
      </c>
      <c r="E64" s="51">
        <f t="shared" si="0"/>
        <v>4</v>
      </c>
      <c r="F64" s="51">
        <f t="shared" si="0"/>
        <v>2</v>
      </c>
      <c r="G64" s="51">
        <f t="shared" si="0"/>
        <v>6</v>
      </c>
      <c r="H64" s="51">
        <f t="shared" si="0"/>
        <v>3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16</v>
      </c>
      <c r="D66" s="26">
        <f aca="true" t="shared" si="2" ref="D66:L66">SUM(D62,D56,D50,D44,D38,D32,D26,D20,D14,D8)</f>
        <v>5</v>
      </c>
      <c r="E66" s="26">
        <f t="shared" si="2"/>
        <v>7</v>
      </c>
      <c r="F66" s="26">
        <f t="shared" si="2"/>
        <v>12</v>
      </c>
      <c r="G66" s="26">
        <f t="shared" si="2"/>
        <v>0</v>
      </c>
      <c r="H66" s="26">
        <f t="shared" si="2"/>
        <v>10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7</v>
      </c>
      <c r="D67" s="26">
        <f aca="true" t="shared" si="3" ref="D67:L67">SUM(D60,D54,D48,D42,D36,D30,D24,D18,D12,D6)</f>
        <v>14</v>
      </c>
      <c r="E67" s="26">
        <f t="shared" si="3"/>
        <v>22</v>
      </c>
      <c r="F67" s="26">
        <f>SUM(F60,F54,F48,F42,F36,F30,F24,F18,F12,F6)</f>
        <v>5</v>
      </c>
      <c r="G67" s="26">
        <f t="shared" si="3"/>
        <v>0</v>
      </c>
      <c r="H67" s="26">
        <f t="shared" si="3"/>
        <v>6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400</v>
      </c>
      <c r="D68" s="27">
        <f aca="true" t="shared" si="4" ref="D68:L68">SUM(D59,D53,D47,D41,D35,D29,D23,D17,D11,D5)</f>
        <v>346</v>
      </c>
      <c r="E68" s="27">
        <f t="shared" si="4"/>
        <v>372</v>
      </c>
      <c r="F68" s="27">
        <f t="shared" si="4"/>
        <v>386</v>
      </c>
      <c r="G68" s="27">
        <f t="shared" si="4"/>
        <v>0</v>
      </c>
      <c r="H68" s="27">
        <f t="shared" si="4"/>
        <v>387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5.0004</v>
      </c>
      <c r="E70">
        <f t="shared" si="5"/>
        <v>4.0005</v>
      </c>
      <c r="F70">
        <f t="shared" si="5"/>
        <v>2.0006</v>
      </c>
      <c r="G70">
        <f t="shared" si="5"/>
        <v>6.0007</v>
      </c>
      <c r="H70">
        <f t="shared" si="5"/>
        <v>3.0008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0">
    <mergeCell ref="A46:A50"/>
    <mergeCell ref="A52:A56"/>
    <mergeCell ref="A58:A62"/>
    <mergeCell ref="A64:A68"/>
    <mergeCell ref="A10:A14"/>
    <mergeCell ref="A16:A20"/>
    <mergeCell ref="A22:A26"/>
    <mergeCell ref="A28:A32"/>
    <mergeCell ref="A34:A38"/>
    <mergeCell ref="A40:A44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142" t="s">
        <v>232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/>
      <c r="D4" s="97">
        <v>4</v>
      </c>
      <c r="E4" s="97"/>
      <c r="F4" s="97">
        <v>2</v>
      </c>
      <c r="G4" s="97">
        <v>3</v>
      </c>
      <c r="H4" s="97">
        <v>1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/>
      <c r="D5" s="26">
        <v>99</v>
      </c>
      <c r="E5" s="26"/>
      <c r="F5" s="26">
        <v>99</v>
      </c>
      <c r="G5" s="26">
        <v>95</v>
      </c>
      <c r="H5" s="26">
        <v>100</v>
      </c>
      <c r="I5" s="121"/>
      <c r="J5" s="121"/>
      <c r="K5" s="121"/>
      <c r="L5" s="40"/>
      <c r="O5" s="167" t="s">
        <v>34</v>
      </c>
      <c r="P5" s="168"/>
      <c r="Q5" s="169">
        <v>8.356</v>
      </c>
      <c r="R5" s="169"/>
      <c r="S5" s="139" t="s">
        <v>20</v>
      </c>
      <c r="T5"/>
    </row>
    <row r="6" spans="1:20" ht="12.75">
      <c r="A6" s="162"/>
      <c r="B6" s="93" t="s">
        <v>12</v>
      </c>
      <c r="C6" s="22"/>
      <c r="D6" s="26">
        <v>0</v>
      </c>
      <c r="E6" s="26"/>
      <c r="F6" s="26">
        <v>1</v>
      </c>
      <c r="G6" s="26">
        <v>3</v>
      </c>
      <c r="H6" s="26">
        <v>1</v>
      </c>
      <c r="I6" s="121"/>
      <c r="J6" s="121"/>
      <c r="K6" s="121"/>
      <c r="L6" s="40"/>
      <c r="O6" s="167" t="s">
        <v>35</v>
      </c>
      <c r="P6" s="168"/>
      <c r="Q6" s="169">
        <v>8.562</v>
      </c>
      <c r="R6" s="169"/>
      <c r="S6" s="139" t="s">
        <v>20</v>
      </c>
      <c r="T6"/>
    </row>
    <row r="7" spans="1:20" ht="12.75">
      <c r="A7" s="162"/>
      <c r="B7" s="94" t="s">
        <v>19</v>
      </c>
      <c r="C7" s="116"/>
      <c r="D7" s="108" t="s">
        <v>237</v>
      </c>
      <c r="E7" s="112"/>
      <c r="F7" s="133" t="s">
        <v>241</v>
      </c>
      <c r="G7" s="133" t="s">
        <v>245</v>
      </c>
      <c r="H7" s="133" t="s">
        <v>249</v>
      </c>
      <c r="I7" s="122"/>
      <c r="J7" s="122"/>
      <c r="K7" s="122"/>
      <c r="L7" s="113"/>
      <c r="O7" s="167" t="s">
        <v>36</v>
      </c>
      <c r="P7" s="168"/>
      <c r="Q7" s="169">
        <v>8.396</v>
      </c>
      <c r="R7" s="169"/>
      <c r="S7" s="139" t="s">
        <v>20</v>
      </c>
      <c r="T7"/>
    </row>
    <row r="8" spans="1:20" ht="13.5" thickBot="1">
      <c r="A8" s="163"/>
      <c r="B8" s="95" t="s">
        <v>14</v>
      </c>
      <c r="C8" s="23"/>
      <c r="D8" s="27">
        <v>2</v>
      </c>
      <c r="E8" s="27"/>
      <c r="F8" s="27">
        <v>3</v>
      </c>
      <c r="G8" s="27">
        <v>1</v>
      </c>
      <c r="H8" s="27">
        <v>4</v>
      </c>
      <c r="I8" s="123"/>
      <c r="J8" s="123"/>
      <c r="K8" s="123"/>
      <c r="L8" s="41"/>
      <c r="O8" s="170" t="s">
        <v>37</v>
      </c>
      <c r="P8" s="171"/>
      <c r="Q8" s="172">
        <v>8.845</v>
      </c>
      <c r="R8" s="172"/>
      <c r="S8" s="141" t="s">
        <v>20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>
        <v>1</v>
      </c>
      <c r="D10" s="38"/>
      <c r="E10" s="38"/>
      <c r="F10" s="38">
        <v>3</v>
      </c>
      <c r="G10" s="38">
        <v>4</v>
      </c>
      <c r="H10" s="38">
        <v>2</v>
      </c>
      <c r="I10" s="124"/>
      <c r="J10" s="124"/>
      <c r="K10" s="124"/>
      <c r="L10" s="39"/>
      <c r="N10" s="135"/>
      <c r="O10" s="135"/>
      <c r="P10" s="135"/>
      <c r="Q10" s="135"/>
      <c r="R10" s="135"/>
      <c r="S10" s="135"/>
      <c r="T10" s="135"/>
    </row>
    <row r="11" spans="1:20" ht="12.75">
      <c r="A11" s="162"/>
      <c r="B11" s="92" t="s">
        <v>13</v>
      </c>
      <c r="C11" s="22">
        <v>100</v>
      </c>
      <c r="D11" s="26"/>
      <c r="E11" s="26"/>
      <c r="F11" s="26">
        <v>94</v>
      </c>
      <c r="G11" s="26">
        <v>68</v>
      </c>
      <c r="H11" s="26">
        <v>96</v>
      </c>
      <c r="I11" s="121"/>
      <c r="J11" s="121"/>
      <c r="K11" s="121"/>
      <c r="L11" s="40"/>
      <c r="N11" s="135"/>
      <c r="O11" s="135"/>
      <c r="P11" s="135"/>
      <c r="Q11" s="135"/>
      <c r="R11" s="135"/>
      <c r="S11" s="135"/>
      <c r="T11" s="135"/>
    </row>
    <row r="12" spans="1:20" ht="12.75">
      <c r="A12" s="162"/>
      <c r="B12" s="93" t="s">
        <v>12</v>
      </c>
      <c r="C12" s="22">
        <v>2</v>
      </c>
      <c r="D12" s="26"/>
      <c r="E12" s="26"/>
      <c r="F12" s="26">
        <v>3</v>
      </c>
      <c r="G12" s="26">
        <v>13</v>
      </c>
      <c r="H12" s="26">
        <v>0</v>
      </c>
      <c r="I12" s="121"/>
      <c r="J12" s="121"/>
      <c r="K12" s="121"/>
      <c r="L12" s="40"/>
      <c r="N12" s="135"/>
      <c r="O12" s="134"/>
      <c r="P12" s="134"/>
      <c r="Q12" s="134"/>
      <c r="R12" s="134"/>
      <c r="S12" s="134"/>
      <c r="T12" s="135"/>
    </row>
    <row r="13" spans="1:20" ht="12.75">
      <c r="A13" s="162"/>
      <c r="B13" s="94" t="s">
        <v>19</v>
      </c>
      <c r="C13" s="140" t="s">
        <v>233</v>
      </c>
      <c r="D13" s="112"/>
      <c r="E13" s="112"/>
      <c r="F13" s="133" t="s">
        <v>242</v>
      </c>
      <c r="G13" s="133" t="s">
        <v>246</v>
      </c>
      <c r="H13" s="133" t="s">
        <v>250</v>
      </c>
      <c r="I13" s="122"/>
      <c r="J13" s="122"/>
      <c r="K13" s="122"/>
      <c r="L13" s="113"/>
      <c r="N13" s="135"/>
      <c r="O13" s="135"/>
      <c r="P13" s="135"/>
      <c r="Q13" s="135"/>
      <c r="R13" s="135"/>
      <c r="S13" s="135"/>
      <c r="T13" s="135"/>
    </row>
    <row r="14" spans="1:20" ht="13.5" thickBot="1">
      <c r="A14" s="163"/>
      <c r="B14" s="95" t="s">
        <v>14</v>
      </c>
      <c r="C14" s="23">
        <v>4</v>
      </c>
      <c r="D14" s="27"/>
      <c r="E14" s="27"/>
      <c r="F14" s="27">
        <v>2</v>
      </c>
      <c r="G14" s="27">
        <v>1</v>
      </c>
      <c r="H14" s="27">
        <v>3</v>
      </c>
      <c r="I14" s="123"/>
      <c r="J14" s="123"/>
      <c r="K14" s="123"/>
      <c r="L14" s="41"/>
      <c r="N14" s="135"/>
      <c r="O14" s="136"/>
      <c r="P14" s="137"/>
      <c r="Q14" s="136"/>
      <c r="R14" s="136"/>
      <c r="S14" s="136"/>
      <c r="T14" s="135"/>
    </row>
    <row r="15" spans="1:20" ht="13.5" thickBot="1">
      <c r="A15" s="55"/>
      <c r="B15" s="42"/>
      <c r="N15" s="135"/>
      <c r="O15" s="136"/>
      <c r="P15" s="137"/>
      <c r="Q15" s="136"/>
      <c r="R15" s="136"/>
      <c r="S15" s="136"/>
      <c r="T15" s="135"/>
    </row>
    <row r="16" spans="1:20" ht="12.75">
      <c r="A16" s="161" t="s">
        <v>25</v>
      </c>
      <c r="B16" s="91" t="s">
        <v>17</v>
      </c>
      <c r="C16" s="85">
        <v>2</v>
      </c>
      <c r="D16" s="38">
        <v>1</v>
      </c>
      <c r="E16" s="38"/>
      <c r="F16" s="38">
        <v>4</v>
      </c>
      <c r="G16" s="38"/>
      <c r="H16" s="38">
        <v>3</v>
      </c>
      <c r="I16" s="124"/>
      <c r="J16" s="124"/>
      <c r="K16" s="124"/>
      <c r="L16" s="39"/>
      <c r="N16" s="135"/>
      <c r="O16" s="136"/>
      <c r="P16" s="137"/>
      <c r="Q16" s="136"/>
      <c r="R16" s="136"/>
      <c r="S16" s="136"/>
      <c r="T16" s="135"/>
    </row>
    <row r="17" spans="1:20" ht="12.75">
      <c r="A17" s="162"/>
      <c r="B17" s="92" t="s">
        <v>13</v>
      </c>
      <c r="C17" s="22">
        <v>100</v>
      </c>
      <c r="D17" s="26">
        <v>95</v>
      </c>
      <c r="E17" s="26"/>
      <c r="F17" s="26">
        <v>83</v>
      </c>
      <c r="G17" s="26"/>
      <c r="H17" s="26">
        <v>94</v>
      </c>
      <c r="I17" s="121"/>
      <c r="J17" s="121"/>
      <c r="K17" s="121"/>
      <c r="L17" s="40"/>
      <c r="N17" s="135"/>
      <c r="O17" s="136"/>
      <c r="P17" s="137"/>
      <c r="Q17" s="136"/>
      <c r="R17" s="136"/>
      <c r="S17" s="136"/>
      <c r="T17" s="135"/>
    </row>
    <row r="18" spans="1:20" ht="12.75">
      <c r="A18" s="162"/>
      <c r="B18" s="93" t="s">
        <v>12</v>
      </c>
      <c r="C18" s="22">
        <v>0</v>
      </c>
      <c r="D18" s="26">
        <v>3</v>
      </c>
      <c r="E18" s="26"/>
      <c r="F18" s="26">
        <v>13</v>
      </c>
      <c r="G18" s="26"/>
      <c r="H18" s="26">
        <v>4</v>
      </c>
      <c r="I18" s="121"/>
      <c r="J18" s="121"/>
      <c r="K18" s="121"/>
      <c r="L18" s="40"/>
      <c r="N18" s="135"/>
      <c r="O18" s="135"/>
      <c r="P18" s="135"/>
      <c r="Q18" s="135"/>
      <c r="R18" s="135"/>
      <c r="S18" s="135"/>
      <c r="T18" s="135"/>
    </row>
    <row r="19" spans="1:20" ht="12.75">
      <c r="A19" s="162"/>
      <c r="B19" s="94" t="s">
        <v>19</v>
      </c>
      <c r="C19" s="140" t="s">
        <v>234</v>
      </c>
      <c r="D19" s="133" t="s">
        <v>238</v>
      </c>
      <c r="E19" s="112"/>
      <c r="F19" s="133" t="s">
        <v>243</v>
      </c>
      <c r="G19" s="112"/>
      <c r="H19" s="133" t="s">
        <v>251</v>
      </c>
      <c r="I19" s="122"/>
      <c r="J19" s="122"/>
      <c r="K19" s="122"/>
      <c r="L19" s="113"/>
      <c r="N19" s="135"/>
      <c r="O19" s="135"/>
      <c r="P19" s="135"/>
      <c r="Q19" s="135"/>
      <c r="R19" s="135"/>
      <c r="S19" s="135"/>
      <c r="T19" s="135"/>
    </row>
    <row r="20" spans="1:20" ht="13.5" thickBot="1">
      <c r="A20" s="163"/>
      <c r="B20" s="95" t="s">
        <v>14</v>
      </c>
      <c r="C20" s="23">
        <v>4</v>
      </c>
      <c r="D20" s="27">
        <v>3</v>
      </c>
      <c r="E20" s="27"/>
      <c r="F20" s="27">
        <v>1</v>
      </c>
      <c r="G20" s="27"/>
      <c r="H20" s="27">
        <v>2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>
        <v>3</v>
      </c>
      <c r="D22" s="38">
        <v>2</v>
      </c>
      <c r="E22" s="38"/>
      <c r="F22" s="38"/>
      <c r="G22" s="38">
        <v>1</v>
      </c>
      <c r="H22" s="38">
        <v>4</v>
      </c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>
        <v>100</v>
      </c>
      <c r="D23" s="26">
        <v>92</v>
      </c>
      <c r="E23" s="26"/>
      <c r="F23" s="26"/>
      <c r="G23" s="26">
        <v>90</v>
      </c>
      <c r="H23" s="26">
        <v>94</v>
      </c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>
        <v>1</v>
      </c>
      <c r="D24" s="26">
        <v>2</v>
      </c>
      <c r="E24" s="26"/>
      <c r="F24" s="26"/>
      <c r="G24" s="26">
        <v>4</v>
      </c>
      <c r="H24" s="26">
        <v>2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40" t="s">
        <v>235</v>
      </c>
      <c r="D25" s="133" t="s">
        <v>239</v>
      </c>
      <c r="E25" s="112"/>
      <c r="F25" s="112"/>
      <c r="G25" s="133" t="s">
        <v>247</v>
      </c>
      <c r="H25" s="133" t="s">
        <v>252</v>
      </c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>
        <v>4</v>
      </c>
      <c r="D26" s="27">
        <v>2</v>
      </c>
      <c r="E26" s="27"/>
      <c r="F26" s="27"/>
      <c r="G26" s="27">
        <v>1</v>
      </c>
      <c r="H26" s="27">
        <v>3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>
        <v>4</v>
      </c>
      <c r="D28" s="38">
        <v>3</v>
      </c>
      <c r="E28" s="38"/>
      <c r="F28" s="38">
        <v>1</v>
      </c>
      <c r="G28" s="38">
        <v>2</v>
      </c>
      <c r="H28" s="38"/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>
        <v>100</v>
      </c>
      <c r="D29" s="26">
        <v>97</v>
      </c>
      <c r="E29" s="26"/>
      <c r="F29" s="26">
        <v>95</v>
      </c>
      <c r="G29" s="26">
        <v>98</v>
      </c>
      <c r="H29" s="26"/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>
        <v>3</v>
      </c>
      <c r="D30" s="26">
        <v>1</v>
      </c>
      <c r="E30" s="26"/>
      <c r="F30" s="26">
        <v>9</v>
      </c>
      <c r="G30" s="26">
        <v>0</v>
      </c>
      <c r="H30" s="26"/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40" t="s">
        <v>236</v>
      </c>
      <c r="D31" s="133" t="s">
        <v>240</v>
      </c>
      <c r="E31" s="112"/>
      <c r="F31" s="133" t="s">
        <v>244</v>
      </c>
      <c r="G31" s="133" t="s">
        <v>248</v>
      </c>
      <c r="H31" s="112"/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>
        <v>4</v>
      </c>
      <c r="D32" s="27">
        <v>2</v>
      </c>
      <c r="E32" s="27"/>
      <c r="F32" s="27">
        <v>1</v>
      </c>
      <c r="G32" s="27">
        <v>3</v>
      </c>
      <c r="H32" s="27"/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3</v>
      </c>
      <c r="E64" s="51">
        <f t="shared" si="0"/>
        <v>6</v>
      </c>
      <c r="F64" s="51">
        <f t="shared" si="0"/>
        <v>4</v>
      </c>
      <c r="G64" s="51">
        <f t="shared" si="0"/>
        <v>5</v>
      </c>
      <c r="H64" s="51">
        <f t="shared" si="0"/>
        <v>2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16</v>
      </c>
      <c r="D66" s="26">
        <f aca="true" t="shared" si="2" ref="D66:L66">SUM(D62,D56,D50,D44,D38,D32,D26,D20,D14,D8)</f>
        <v>9</v>
      </c>
      <c r="E66" s="26">
        <f t="shared" si="2"/>
        <v>0</v>
      </c>
      <c r="F66" s="26">
        <f t="shared" si="2"/>
        <v>7</v>
      </c>
      <c r="G66" s="26">
        <f t="shared" si="2"/>
        <v>6</v>
      </c>
      <c r="H66" s="26">
        <f t="shared" si="2"/>
        <v>12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6</v>
      </c>
      <c r="D67" s="26">
        <f aca="true" t="shared" si="3" ref="D67:L67">SUM(D60,D54,D48,D42,D36,D30,D24,D18,D12,D6)</f>
        <v>6</v>
      </c>
      <c r="E67" s="26">
        <f t="shared" si="3"/>
        <v>0</v>
      </c>
      <c r="F67" s="26">
        <f t="shared" si="3"/>
        <v>26</v>
      </c>
      <c r="G67" s="26">
        <f t="shared" si="3"/>
        <v>20</v>
      </c>
      <c r="H67" s="26">
        <f t="shared" si="3"/>
        <v>7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400</v>
      </c>
      <c r="D68" s="27">
        <f aca="true" t="shared" si="4" ref="D68:L68">SUM(D59,D53,D47,D41,D35,D29,D23,D17,D11,D5)</f>
        <v>383</v>
      </c>
      <c r="E68" s="27">
        <f t="shared" si="4"/>
        <v>0</v>
      </c>
      <c r="F68" s="27">
        <f t="shared" si="4"/>
        <v>371</v>
      </c>
      <c r="G68" s="27">
        <f t="shared" si="4"/>
        <v>351</v>
      </c>
      <c r="H68" s="27">
        <f t="shared" si="4"/>
        <v>384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3.0004</v>
      </c>
      <c r="E70">
        <f t="shared" si="5"/>
        <v>6.0005</v>
      </c>
      <c r="F70">
        <f t="shared" si="5"/>
        <v>4.0006</v>
      </c>
      <c r="G70">
        <f t="shared" si="5"/>
        <v>5.0007</v>
      </c>
      <c r="H70">
        <f t="shared" si="5"/>
        <v>2.0008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0">
    <mergeCell ref="A46:A50"/>
    <mergeCell ref="A52:A56"/>
    <mergeCell ref="A58:A62"/>
    <mergeCell ref="A64:A68"/>
    <mergeCell ref="A10:A14"/>
    <mergeCell ref="A16:A20"/>
    <mergeCell ref="A22:A26"/>
    <mergeCell ref="A28:A32"/>
    <mergeCell ref="A34:A38"/>
    <mergeCell ref="A40:A44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254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>
        <v>3</v>
      </c>
      <c r="D4" s="97"/>
      <c r="E4" s="97">
        <v>2</v>
      </c>
      <c r="F4" s="97">
        <v>1</v>
      </c>
      <c r="G4" s="97"/>
      <c r="H4" s="97">
        <v>4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>
        <v>100</v>
      </c>
      <c r="D5" s="26"/>
      <c r="E5" s="26">
        <v>96</v>
      </c>
      <c r="F5" s="26">
        <v>96</v>
      </c>
      <c r="G5" s="26"/>
      <c r="H5" s="26">
        <v>95</v>
      </c>
      <c r="I5" s="121"/>
      <c r="J5" s="121"/>
      <c r="K5" s="121"/>
      <c r="L5" s="40"/>
      <c r="O5" s="167" t="s">
        <v>34</v>
      </c>
      <c r="P5" s="168"/>
      <c r="Q5" s="169">
        <v>8.544</v>
      </c>
      <c r="R5" s="169"/>
      <c r="S5" s="139" t="s">
        <v>48</v>
      </c>
      <c r="T5"/>
    </row>
    <row r="6" spans="1:20" ht="12.75">
      <c r="A6" s="162"/>
      <c r="B6" s="93" t="s">
        <v>12</v>
      </c>
      <c r="C6" s="22">
        <v>0</v>
      </c>
      <c r="D6" s="26"/>
      <c r="E6" s="26">
        <v>4</v>
      </c>
      <c r="F6" s="26">
        <v>5</v>
      </c>
      <c r="G6" s="26"/>
      <c r="H6" s="26">
        <v>2</v>
      </c>
      <c r="I6" s="121"/>
      <c r="J6" s="121"/>
      <c r="K6" s="121"/>
      <c r="L6" s="40"/>
      <c r="O6" s="167" t="s">
        <v>35</v>
      </c>
      <c r="P6" s="168"/>
      <c r="Q6" s="169">
        <v>8.595</v>
      </c>
      <c r="R6" s="169"/>
      <c r="S6" s="139" t="s">
        <v>20</v>
      </c>
      <c r="T6"/>
    </row>
    <row r="7" spans="1:20" ht="12.75">
      <c r="A7" s="162"/>
      <c r="B7" s="94" t="s">
        <v>19</v>
      </c>
      <c r="C7" s="140" t="s">
        <v>255</v>
      </c>
      <c r="D7" s="108"/>
      <c r="E7" s="133" t="s">
        <v>259</v>
      </c>
      <c r="F7" s="133" t="s">
        <v>263</v>
      </c>
      <c r="G7" s="112"/>
      <c r="H7" s="133" t="s">
        <v>267</v>
      </c>
      <c r="I7" s="122"/>
      <c r="J7" s="122"/>
      <c r="K7" s="122"/>
      <c r="L7" s="113"/>
      <c r="O7" s="167" t="s">
        <v>36</v>
      </c>
      <c r="P7" s="168"/>
      <c r="Q7" s="169">
        <v>8.587</v>
      </c>
      <c r="R7" s="169"/>
      <c r="S7" s="139" t="s">
        <v>20</v>
      </c>
      <c r="T7"/>
    </row>
    <row r="8" spans="1:20" ht="13.5" thickBot="1">
      <c r="A8" s="163"/>
      <c r="B8" s="95" t="s">
        <v>14</v>
      </c>
      <c r="C8" s="23">
        <v>4</v>
      </c>
      <c r="D8" s="27"/>
      <c r="E8" s="27">
        <v>3</v>
      </c>
      <c r="F8" s="27">
        <v>2</v>
      </c>
      <c r="G8" s="27"/>
      <c r="H8" s="27">
        <v>1</v>
      </c>
      <c r="I8" s="123"/>
      <c r="J8" s="123"/>
      <c r="K8" s="123"/>
      <c r="L8" s="41"/>
      <c r="O8" s="170" t="s">
        <v>37</v>
      </c>
      <c r="P8" s="171"/>
      <c r="Q8" s="172">
        <v>8.728</v>
      </c>
      <c r="R8" s="172"/>
      <c r="S8" s="141" t="s">
        <v>48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>
        <v>4</v>
      </c>
      <c r="D10" s="38"/>
      <c r="E10" s="38">
        <v>3</v>
      </c>
      <c r="F10" s="38">
        <v>2</v>
      </c>
      <c r="G10" s="38"/>
      <c r="H10" s="38">
        <v>1</v>
      </c>
      <c r="I10" s="124"/>
      <c r="J10" s="124"/>
      <c r="K10" s="124"/>
      <c r="L10" s="39"/>
      <c r="N10" s="135"/>
      <c r="O10" s="135"/>
      <c r="P10" s="135"/>
      <c r="Q10" s="135"/>
      <c r="R10" s="135"/>
      <c r="S10" s="135"/>
      <c r="T10" s="135"/>
    </row>
    <row r="11" spans="1:20" ht="12.75">
      <c r="A11" s="162"/>
      <c r="B11" s="92" t="s">
        <v>13</v>
      </c>
      <c r="C11" s="22">
        <v>97</v>
      </c>
      <c r="D11" s="26"/>
      <c r="E11" s="26">
        <v>88</v>
      </c>
      <c r="F11" s="26">
        <v>98</v>
      </c>
      <c r="G11" s="26"/>
      <c r="H11" s="26">
        <v>100</v>
      </c>
      <c r="I11" s="121"/>
      <c r="J11" s="121"/>
      <c r="K11" s="121"/>
      <c r="L11" s="40"/>
      <c r="N11" s="135"/>
      <c r="O11" s="135"/>
      <c r="P11" s="135"/>
      <c r="Q11" s="135"/>
      <c r="R11" s="135"/>
      <c r="S11" s="135"/>
      <c r="T11" s="135"/>
    </row>
    <row r="12" spans="1:20" ht="12.75">
      <c r="A12" s="162"/>
      <c r="B12" s="93" t="s">
        <v>12</v>
      </c>
      <c r="C12" s="22">
        <v>2</v>
      </c>
      <c r="D12" s="26"/>
      <c r="E12" s="26">
        <v>11</v>
      </c>
      <c r="F12" s="26">
        <v>3</v>
      </c>
      <c r="G12" s="26"/>
      <c r="H12" s="26">
        <v>0</v>
      </c>
      <c r="I12" s="121"/>
      <c r="J12" s="121"/>
      <c r="K12" s="121"/>
      <c r="L12" s="40"/>
      <c r="N12" s="135"/>
      <c r="O12" s="134"/>
      <c r="P12" s="134"/>
      <c r="Q12" s="134"/>
      <c r="R12" s="134"/>
      <c r="S12" s="134"/>
      <c r="T12" s="135"/>
    </row>
    <row r="13" spans="1:20" ht="12.75">
      <c r="A13" s="162"/>
      <c r="B13" s="94" t="s">
        <v>19</v>
      </c>
      <c r="C13" s="132" t="s">
        <v>256</v>
      </c>
      <c r="D13" s="112"/>
      <c r="E13" s="133" t="s">
        <v>260</v>
      </c>
      <c r="F13" s="133" t="s">
        <v>264</v>
      </c>
      <c r="G13" s="112"/>
      <c r="H13" s="133" t="s">
        <v>268</v>
      </c>
      <c r="I13" s="122"/>
      <c r="J13" s="122"/>
      <c r="K13" s="122"/>
      <c r="L13" s="113"/>
      <c r="N13" s="135"/>
      <c r="O13" s="135"/>
      <c r="P13" s="135"/>
      <c r="Q13" s="135"/>
      <c r="R13" s="135"/>
      <c r="S13" s="135"/>
      <c r="T13" s="135"/>
    </row>
    <row r="14" spans="1:20" ht="13.5" thickBot="1">
      <c r="A14" s="163"/>
      <c r="B14" s="95" t="s">
        <v>14</v>
      </c>
      <c r="C14" s="23">
        <v>2</v>
      </c>
      <c r="D14" s="27"/>
      <c r="E14" s="27">
        <v>1</v>
      </c>
      <c r="F14" s="27">
        <v>3</v>
      </c>
      <c r="G14" s="27"/>
      <c r="H14" s="27">
        <v>4</v>
      </c>
      <c r="I14" s="123"/>
      <c r="J14" s="123"/>
      <c r="K14" s="123"/>
      <c r="L14" s="41"/>
      <c r="N14" s="135"/>
      <c r="O14" s="136"/>
      <c r="P14" s="137"/>
      <c r="Q14" s="136"/>
      <c r="R14" s="136"/>
      <c r="S14" s="136"/>
      <c r="T14" s="135"/>
    </row>
    <row r="15" spans="1:20" ht="13.5" thickBot="1">
      <c r="A15" s="55"/>
      <c r="B15" s="42"/>
      <c r="N15" s="135"/>
      <c r="O15" s="136"/>
      <c r="P15" s="137"/>
      <c r="Q15" s="136"/>
      <c r="R15" s="136"/>
      <c r="S15" s="136"/>
      <c r="T15" s="135"/>
    </row>
    <row r="16" spans="1:20" ht="12.75">
      <c r="A16" s="161" t="s">
        <v>25</v>
      </c>
      <c r="B16" s="91" t="s">
        <v>17</v>
      </c>
      <c r="C16" s="85">
        <v>1</v>
      </c>
      <c r="D16" s="38"/>
      <c r="E16" s="38">
        <v>4</v>
      </c>
      <c r="F16" s="38">
        <v>3</v>
      </c>
      <c r="G16" s="38"/>
      <c r="H16" s="38">
        <v>2</v>
      </c>
      <c r="I16" s="124"/>
      <c r="J16" s="124"/>
      <c r="K16" s="124"/>
      <c r="L16" s="39"/>
      <c r="N16" s="135"/>
      <c r="O16" s="136"/>
      <c r="P16" s="137"/>
      <c r="Q16" s="136"/>
      <c r="R16" s="136"/>
      <c r="S16" s="136"/>
      <c r="T16" s="135"/>
    </row>
    <row r="17" spans="1:20" ht="12.75">
      <c r="A17" s="162"/>
      <c r="B17" s="92" t="s">
        <v>13</v>
      </c>
      <c r="C17" s="22">
        <v>100</v>
      </c>
      <c r="D17" s="26"/>
      <c r="E17" s="26">
        <v>92</v>
      </c>
      <c r="F17" s="26">
        <v>95</v>
      </c>
      <c r="G17" s="26"/>
      <c r="H17" s="26">
        <v>98</v>
      </c>
      <c r="I17" s="121"/>
      <c r="J17" s="121"/>
      <c r="K17" s="121"/>
      <c r="L17" s="40"/>
      <c r="N17" s="135"/>
      <c r="O17" s="136"/>
      <c r="P17" s="137"/>
      <c r="Q17" s="136"/>
      <c r="R17" s="136"/>
      <c r="S17" s="136"/>
      <c r="T17" s="135"/>
    </row>
    <row r="18" spans="1:20" ht="12.75">
      <c r="A18" s="162"/>
      <c r="B18" s="93" t="s">
        <v>12</v>
      </c>
      <c r="C18" s="22">
        <v>1</v>
      </c>
      <c r="D18" s="26"/>
      <c r="E18" s="26">
        <v>8</v>
      </c>
      <c r="F18" s="26">
        <v>3</v>
      </c>
      <c r="G18" s="26"/>
      <c r="H18" s="26">
        <v>0</v>
      </c>
      <c r="I18" s="121"/>
      <c r="J18" s="121"/>
      <c r="K18" s="121"/>
      <c r="L18" s="40"/>
      <c r="N18" s="135"/>
      <c r="O18" s="135"/>
      <c r="P18" s="135"/>
      <c r="Q18" s="135"/>
      <c r="R18" s="135"/>
      <c r="S18" s="135"/>
      <c r="T18" s="135"/>
    </row>
    <row r="19" spans="1:20" ht="12.75">
      <c r="A19" s="162"/>
      <c r="B19" s="94" t="s">
        <v>19</v>
      </c>
      <c r="C19" s="132" t="s">
        <v>257</v>
      </c>
      <c r="D19" s="112"/>
      <c r="E19" s="138" t="s">
        <v>261</v>
      </c>
      <c r="F19" s="133" t="s">
        <v>265</v>
      </c>
      <c r="G19" s="112"/>
      <c r="H19" s="133" t="s">
        <v>269</v>
      </c>
      <c r="I19" s="122"/>
      <c r="J19" s="122"/>
      <c r="K19" s="122"/>
      <c r="L19" s="113"/>
      <c r="N19" s="135"/>
      <c r="O19" s="135"/>
      <c r="P19" s="135"/>
      <c r="Q19" s="135"/>
      <c r="R19" s="135"/>
      <c r="S19" s="135"/>
      <c r="T19" s="135"/>
    </row>
    <row r="20" spans="1:20" ht="13.5" thickBot="1">
      <c r="A20" s="163"/>
      <c r="B20" s="95" t="s">
        <v>14</v>
      </c>
      <c r="C20" s="23">
        <v>4</v>
      </c>
      <c r="D20" s="27"/>
      <c r="E20" s="27">
        <v>1</v>
      </c>
      <c r="F20" s="27">
        <v>2</v>
      </c>
      <c r="G20" s="27"/>
      <c r="H20" s="27">
        <v>3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>
        <v>2</v>
      </c>
      <c r="D22" s="38"/>
      <c r="E22" s="38">
        <v>1</v>
      </c>
      <c r="F22" s="38">
        <v>4</v>
      </c>
      <c r="G22" s="38"/>
      <c r="H22" s="38">
        <v>3</v>
      </c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>
        <v>100</v>
      </c>
      <c r="D23" s="26"/>
      <c r="E23" s="26">
        <v>93</v>
      </c>
      <c r="F23" s="26">
        <v>91</v>
      </c>
      <c r="G23" s="26"/>
      <c r="H23" s="26">
        <v>97</v>
      </c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>
        <v>1</v>
      </c>
      <c r="D24" s="26"/>
      <c r="E24" s="26">
        <v>11</v>
      </c>
      <c r="F24" s="26">
        <v>7</v>
      </c>
      <c r="G24" s="26"/>
      <c r="H24" s="26">
        <v>3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40" t="s">
        <v>258</v>
      </c>
      <c r="D25" s="112"/>
      <c r="E25" s="138" t="s">
        <v>262</v>
      </c>
      <c r="F25" s="133" t="s">
        <v>266</v>
      </c>
      <c r="G25" s="112"/>
      <c r="H25" s="133" t="s">
        <v>270</v>
      </c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>
        <v>4</v>
      </c>
      <c r="D26" s="27"/>
      <c r="E26" s="27">
        <v>2</v>
      </c>
      <c r="F26" s="27">
        <v>1</v>
      </c>
      <c r="G26" s="27"/>
      <c r="H26" s="27">
        <v>3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/>
      <c r="D28" s="38"/>
      <c r="E28" s="38"/>
      <c r="F28" s="38"/>
      <c r="G28" s="38"/>
      <c r="H28" s="38"/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/>
      <c r="D29" s="26"/>
      <c r="E29" s="26"/>
      <c r="F29" s="26"/>
      <c r="G29" s="26"/>
      <c r="H29" s="26"/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/>
      <c r="D30" s="26"/>
      <c r="E30" s="26"/>
      <c r="F30" s="26"/>
      <c r="G30" s="26"/>
      <c r="H30" s="26"/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11"/>
      <c r="D31" s="112"/>
      <c r="E31" s="112"/>
      <c r="F31" s="112"/>
      <c r="G31" s="112"/>
      <c r="H31" s="112"/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/>
      <c r="D32" s="27"/>
      <c r="E32" s="27"/>
      <c r="F32" s="27"/>
      <c r="G32" s="27"/>
      <c r="H32" s="27"/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5</v>
      </c>
      <c r="E64" s="51">
        <f t="shared" si="0"/>
        <v>4</v>
      </c>
      <c r="F64" s="51">
        <f t="shared" si="0"/>
        <v>3</v>
      </c>
      <c r="G64" s="51">
        <f t="shared" si="0"/>
        <v>6</v>
      </c>
      <c r="H64" s="51">
        <f t="shared" si="0"/>
        <v>2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14</v>
      </c>
      <c r="D66" s="26">
        <f aca="true" t="shared" si="2" ref="D66:L66">SUM(D62,D56,D50,D44,D38,D32,D26,D20,D14,D8)</f>
        <v>0</v>
      </c>
      <c r="E66" s="26">
        <f t="shared" si="2"/>
        <v>7</v>
      </c>
      <c r="F66" s="26">
        <f t="shared" si="2"/>
        <v>8</v>
      </c>
      <c r="G66" s="26">
        <f t="shared" si="2"/>
        <v>0</v>
      </c>
      <c r="H66" s="26">
        <f t="shared" si="2"/>
        <v>11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4</v>
      </c>
      <c r="D67" s="26">
        <f aca="true" t="shared" si="3" ref="D67:L67">SUM(D60,D54,D48,D42,D36,D30,D24,D18,D12,D6)</f>
        <v>0</v>
      </c>
      <c r="E67" s="26">
        <f t="shared" si="3"/>
        <v>34</v>
      </c>
      <c r="F67" s="26">
        <f t="shared" si="3"/>
        <v>18</v>
      </c>
      <c r="G67" s="26">
        <f t="shared" si="3"/>
        <v>0</v>
      </c>
      <c r="H67" s="26">
        <f t="shared" si="3"/>
        <v>5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397</v>
      </c>
      <c r="D68" s="27">
        <f aca="true" t="shared" si="4" ref="D68:L68">SUM(D59,D53,D47,D41,D35,D29,D23,D17,D11,D5)</f>
        <v>0</v>
      </c>
      <c r="E68" s="27">
        <f t="shared" si="4"/>
        <v>369</v>
      </c>
      <c r="F68" s="27">
        <f t="shared" si="4"/>
        <v>380</v>
      </c>
      <c r="G68" s="27">
        <f t="shared" si="4"/>
        <v>0</v>
      </c>
      <c r="H68" s="27">
        <f t="shared" si="4"/>
        <v>390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5.0004</v>
      </c>
      <c r="E70">
        <f t="shared" si="5"/>
        <v>4.0005</v>
      </c>
      <c r="F70">
        <f t="shared" si="5"/>
        <v>3.0006</v>
      </c>
      <c r="G70">
        <f t="shared" si="5"/>
        <v>5.0007</v>
      </c>
      <c r="H70">
        <f t="shared" si="5"/>
        <v>2.0008</v>
      </c>
      <c r="I70">
        <f t="shared" si="5"/>
        <v>5.0009</v>
      </c>
      <c r="J70">
        <f t="shared" si="5"/>
        <v>5.001</v>
      </c>
      <c r="K70">
        <f t="shared" si="5"/>
        <v>5.0011</v>
      </c>
      <c r="L70">
        <f t="shared" si="5"/>
        <v>5.0012</v>
      </c>
    </row>
  </sheetData>
  <sheetProtection/>
  <mergeCells count="20">
    <mergeCell ref="A46:A50"/>
    <mergeCell ref="A52:A56"/>
    <mergeCell ref="A58:A62"/>
    <mergeCell ref="A64:A68"/>
    <mergeCell ref="A10:A14"/>
    <mergeCell ref="A16:A20"/>
    <mergeCell ref="A22:A26"/>
    <mergeCell ref="A28:A32"/>
    <mergeCell ref="A34:A38"/>
    <mergeCell ref="A40:A44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272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/>
      <c r="D4" s="97">
        <v>4</v>
      </c>
      <c r="E4" s="97">
        <v>3</v>
      </c>
      <c r="F4" s="97">
        <v>2</v>
      </c>
      <c r="G4" s="97">
        <v>1</v>
      </c>
      <c r="H4" s="97"/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/>
      <c r="D5" s="26">
        <v>86</v>
      </c>
      <c r="E5" s="26">
        <v>95</v>
      </c>
      <c r="F5" s="26">
        <v>100</v>
      </c>
      <c r="G5" s="26">
        <v>97</v>
      </c>
      <c r="H5" s="26"/>
      <c r="I5" s="121"/>
      <c r="J5" s="121"/>
      <c r="K5" s="121"/>
      <c r="L5" s="40"/>
      <c r="O5" s="167" t="s">
        <v>34</v>
      </c>
      <c r="P5" s="168"/>
      <c r="Q5" s="169">
        <v>8.508</v>
      </c>
      <c r="R5" s="169"/>
      <c r="S5" s="139" t="s">
        <v>20</v>
      </c>
      <c r="T5"/>
    </row>
    <row r="6" spans="1:20" ht="12.75">
      <c r="A6" s="162"/>
      <c r="B6" s="93" t="s">
        <v>12</v>
      </c>
      <c r="C6" s="22"/>
      <c r="D6" s="26">
        <v>11</v>
      </c>
      <c r="E6" s="26">
        <v>5</v>
      </c>
      <c r="F6" s="26">
        <v>0</v>
      </c>
      <c r="G6" s="26">
        <v>0</v>
      </c>
      <c r="H6" s="26"/>
      <c r="I6" s="121"/>
      <c r="J6" s="121"/>
      <c r="K6" s="121"/>
      <c r="L6" s="40"/>
      <c r="O6" s="167" t="s">
        <v>35</v>
      </c>
      <c r="P6" s="168"/>
      <c r="Q6" s="169">
        <v>8.683</v>
      </c>
      <c r="R6" s="169"/>
      <c r="S6" s="139" t="s">
        <v>20</v>
      </c>
      <c r="T6"/>
    </row>
    <row r="7" spans="1:20" ht="12.75">
      <c r="A7" s="162"/>
      <c r="B7" s="94" t="s">
        <v>19</v>
      </c>
      <c r="C7" s="116"/>
      <c r="D7" s="108" t="s">
        <v>277</v>
      </c>
      <c r="E7" s="133" t="s">
        <v>281</v>
      </c>
      <c r="F7" s="133" t="s">
        <v>285</v>
      </c>
      <c r="G7" s="133" t="s">
        <v>290</v>
      </c>
      <c r="H7" s="112"/>
      <c r="I7" s="122"/>
      <c r="J7" s="122"/>
      <c r="K7" s="122"/>
      <c r="L7" s="113"/>
      <c r="O7" s="167" t="s">
        <v>36</v>
      </c>
      <c r="P7" s="168"/>
      <c r="Q7" s="169">
        <v>8.581</v>
      </c>
      <c r="R7" s="169"/>
      <c r="S7" s="139" t="s">
        <v>20</v>
      </c>
      <c r="T7"/>
    </row>
    <row r="8" spans="1:20" ht="13.5" thickBot="1">
      <c r="A8" s="163"/>
      <c r="B8" s="95" t="s">
        <v>14</v>
      </c>
      <c r="C8" s="23"/>
      <c r="D8" s="27">
        <v>1</v>
      </c>
      <c r="E8" s="27">
        <v>2</v>
      </c>
      <c r="F8" s="27">
        <v>4</v>
      </c>
      <c r="G8" s="27">
        <v>3</v>
      </c>
      <c r="H8" s="27"/>
      <c r="I8" s="123"/>
      <c r="J8" s="123"/>
      <c r="K8" s="123"/>
      <c r="L8" s="41"/>
      <c r="O8" s="170" t="s">
        <v>37</v>
      </c>
      <c r="P8" s="171"/>
      <c r="Q8" s="172">
        <v>8.848</v>
      </c>
      <c r="R8" s="172"/>
      <c r="S8" s="141" t="s">
        <v>20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>
        <v>1</v>
      </c>
      <c r="D10" s="38"/>
      <c r="E10" s="38">
        <v>4</v>
      </c>
      <c r="F10" s="38">
        <v>3</v>
      </c>
      <c r="G10" s="38">
        <v>2</v>
      </c>
      <c r="H10" s="38"/>
      <c r="I10" s="124"/>
      <c r="J10" s="124"/>
      <c r="K10" s="124"/>
      <c r="L10" s="39"/>
      <c r="N10" s="135"/>
      <c r="O10" s="135"/>
      <c r="P10" s="135"/>
      <c r="Q10" s="135"/>
      <c r="R10" s="135"/>
      <c r="S10" s="135"/>
      <c r="T10" s="135"/>
    </row>
    <row r="11" spans="1:20" ht="12.75">
      <c r="A11" s="162"/>
      <c r="B11" s="92" t="s">
        <v>13</v>
      </c>
      <c r="C11" s="22">
        <v>100</v>
      </c>
      <c r="D11" s="26"/>
      <c r="E11" s="26">
        <v>88</v>
      </c>
      <c r="F11" s="26">
        <v>93</v>
      </c>
      <c r="G11" s="26">
        <v>92</v>
      </c>
      <c r="H11" s="26"/>
      <c r="I11" s="121"/>
      <c r="J11" s="121"/>
      <c r="K11" s="121"/>
      <c r="L11" s="40"/>
      <c r="N11" s="135"/>
      <c r="O11" s="135"/>
      <c r="P11" s="135"/>
      <c r="Q11" s="135"/>
      <c r="R11" s="135"/>
      <c r="S11" s="135"/>
      <c r="T11" s="135"/>
    </row>
    <row r="12" spans="1:20" ht="12.75">
      <c r="A12" s="162"/>
      <c r="B12" s="93" t="s">
        <v>12</v>
      </c>
      <c r="C12" s="22">
        <v>1</v>
      </c>
      <c r="D12" s="26"/>
      <c r="E12" s="26">
        <v>9</v>
      </c>
      <c r="F12" s="26">
        <v>6</v>
      </c>
      <c r="G12" s="26">
        <v>3</v>
      </c>
      <c r="H12" s="26"/>
      <c r="I12" s="121"/>
      <c r="J12" s="121"/>
      <c r="K12" s="121"/>
      <c r="L12" s="40"/>
      <c r="N12" s="135"/>
      <c r="O12" s="134"/>
      <c r="P12" s="134"/>
      <c r="Q12" s="134"/>
      <c r="R12" s="134"/>
      <c r="S12" s="134"/>
      <c r="T12" s="135"/>
    </row>
    <row r="13" spans="1:20" ht="12.75">
      <c r="A13" s="162"/>
      <c r="B13" s="94" t="s">
        <v>19</v>
      </c>
      <c r="C13" s="140" t="s">
        <v>273</v>
      </c>
      <c r="D13" s="112"/>
      <c r="E13" s="133" t="s">
        <v>282</v>
      </c>
      <c r="F13" s="133" t="s">
        <v>286</v>
      </c>
      <c r="G13" s="133" t="s">
        <v>291</v>
      </c>
      <c r="H13" s="112"/>
      <c r="I13" s="122"/>
      <c r="J13" s="122"/>
      <c r="K13" s="122"/>
      <c r="L13" s="113"/>
      <c r="N13" s="135"/>
      <c r="O13" s="135"/>
      <c r="P13" s="135"/>
      <c r="Q13" s="135"/>
      <c r="R13" s="135"/>
      <c r="S13" s="135"/>
      <c r="T13" s="135"/>
    </row>
    <row r="14" spans="1:20" ht="13.5" thickBot="1">
      <c r="A14" s="163"/>
      <c r="B14" s="95" t="s">
        <v>14</v>
      </c>
      <c r="C14" s="23">
        <v>4</v>
      </c>
      <c r="D14" s="27"/>
      <c r="E14" s="27">
        <v>1</v>
      </c>
      <c r="F14" s="27">
        <v>3</v>
      </c>
      <c r="G14" s="27">
        <v>2</v>
      </c>
      <c r="H14" s="27"/>
      <c r="I14" s="123"/>
      <c r="J14" s="123"/>
      <c r="K14" s="123"/>
      <c r="L14" s="41"/>
      <c r="N14" s="135"/>
      <c r="O14" s="136"/>
      <c r="P14" s="137"/>
      <c r="Q14" s="136"/>
      <c r="R14" s="136"/>
      <c r="S14" s="136"/>
      <c r="T14" s="135"/>
    </row>
    <row r="15" spans="1:20" ht="13.5" thickBot="1">
      <c r="A15" s="55"/>
      <c r="B15" s="42"/>
      <c r="N15" s="135"/>
      <c r="O15" s="136"/>
      <c r="P15" s="137"/>
      <c r="Q15" s="136"/>
      <c r="R15" s="136"/>
      <c r="S15" s="136"/>
      <c r="T15" s="135"/>
    </row>
    <row r="16" spans="1:20" ht="12.75">
      <c r="A16" s="161" t="s">
        <v>25</v>
      </c>
      <c r="B16" s="91" t="s">
        <v>17</v>
      </c>
      <c r="C16" s="85">
        <v>2</v>
      </c>
      <c r="D16" s="38"/>
      <c r="E16" s="38"/>
      <c r="F16" s="38">
        <v>4</v>
      </c>
      <c r="G16" s="38">
        <v>3</v>
      </c>
      <c r="H16" s="38">
        <v>1</v>
      </c>
      <c r="I16" s="124"/>
      <c r="J16" s="124"/>
      <c r="K16" s="124"/>
      <c r="L16" s="39"/>
      <c r="N16" s="135"/>
      <c r="O16" s="136"/>
      <c r="P16" s="137"/>
      <c r="Q16" s="136"/>
      <c r="R16" s="136"/>
      <c r="S16" s="136"/>
      <c r="T16" s="135"/>
    </row>
    <row r="17" spans="1:20" ht="12.75">
      <c r="A17" s="162"/>
      <c r="B17" s="92" t="s">
        <v>13</v>
      </c>
      <c r="C17" s="22">
        <v>100</v>
      </c>
      <c r="D17" s="26"/>
      <c r="E17" s="26"/>
      <c r="F17" s="26">
        <v>91</v>
      </c>
      <c r="G17" s="26">
        <v>89</v>
      </c>
      <c r="H17" s="26">
        <v>96</v>
      </c>
      <c r="I17" s="121"/>
      <c r="J17" s="121"/>
      <c r="K17" s="121"/>
      <c r="L17" s="40"/>
      <c r="N17" s="135"/>
      <c r="O17" s="136"/>
      <c r="P17" s="137"/>
      <c r="Q17" s="136"/>
      <c r="R17" s="136"/>
      <c r="S17" s="136"/>
      <c r="T17" s="135"/>
    </row>
    <row r="18" spans="1:20" ht="12.75">
      <c r="A18" s="162"/>
      <c r="B18" s="93" t="s">
        <v>12</v>
      </c>
      <c r="C18" s="22">
        <v>0</v>
      </c>
      <c r="D18" s="26"/>
      <c r="E18" s="26"/>
      <c r="F18" s="26">
        <v>7</v>
      </c>
      <c r="G18" s="26">
        <v>6</v>
      </c>
      <c r="H18" s="26">
        <v>2</v>
      </c>
      <c r="I18" s="121"/>
      <c r="J18" s="121"/>
      <c r="K18" s="121"/>
      <c r="L18" s="40"/>
      <c r="N18" s="135"/>
      <c r="O18" s="135"/>
      <c r="P18" s="135"/>
      <c r="Q18" s="135"/>
      <c r="R18" s="135"/>
      <c r="S18" s="135"/>
      <c r="T18" s="135"/>
    </row>
    <row r="19" spans="1:20" ht="12.75">
      <c r="A19" s="162"/>
      <c r="B19" s="94" t="s">
        <v>19</v>
      </c>
      <c r="C19" s="140" t="s">
        <v>274</v>
      </c>
      <c r="D19" s="112"/>
      <c r="E19" s="112"/>
      <c r="F19" s="133" t="s">
        <v>287</v>
      </c>
      <c r="G19" s="133" t="s">
        <v>292</v>
      </c>
      <c r="H19" s="133" t="s">
        <v>294</v>
      </c>
      <c r="I19" s="122"/>
      <c r="J19" s="122"/>
      <c r="K19" s="122"/>
      <c r="L19" s="113"/>
      <c r="N19" s="135"/>
      <c r="O19" s="135"/>
      <c r="P19" s="135"/>
      <c r="Q19" s="135"/>
      <c r="R19" s="135"/>
      <c r="S19" s="135"/>
      <c r="T19" s="135"/>
    </row>
    <row r="20" spans="1:20" ht="13.5" thickBot="1">
      <c r="A20" s="163"/>
      <c r="B20" s="95" t="s">
        <v>14</v>
      </c>
      <c r="C20" s="23">
        <v>4</v>
      </c>
      <c r="D20" s="27"/>
      <c r="E20" s="27"/>
      <c r="F20" s="27">
        <v>2</v>
      </c>
      <c r="G20" s="27">
        <v>1</v>
      </c>
      <c r="H20" s="27">
        <v>3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>
        <v>3</v>
      </c>
      <c r="D22" s="38">
        <v>1</v>
      </c>
      <c r="E22" s="38"/>
      <c r="F22" s="38"/>
      <c r="G22" s="38">
        <v>4</v>
      </c>
      <c r="H22" s="38">
        <v>2</v>
      </c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>
        <v>98</v>
      </c>
      <c r="D23" s="26">
        <v>95</v>
      </c>
      <c r="E23" s="26"/>
      <c r="F23" s="26"/>
      <c r="G23" s="26">
        <v>87</v>
      </c>
      <c r="H23" s="26">
        <v>100</v>
      </c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>
        <v>3</v>
      </c>
      <c r="D24" s="26">
        <v>6</v>
      </c>
      <c r="E24" s="26"/>
      <c r="F24" s="26"/>
      <c r="G24" s="26">
        <v>9</v>
      </c>
      <c r="H24" s="26">
        <v>0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40" t="s">
        <v>275</v>
      </c>
      <c r="D25" s="133" t="s">
        <v>278</v>
      </c>
      <c r="E25" s="112"/>
      <c r="F25" s="112"/>
      <c r="G25" s="133" t="s">
        <v>293</v>
      </c>
      <c r="H25" s="133" t="s">
        <v>295</v>
      </c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>
        <v>3</v>
      </c>
      <c r="D26" s="27">
        <v>2</v>
      </c>
      <c r="E26" s="27"/>
      <c r="F26" s="27"/>
      <c r="G26" s="27">
        <v>1</v>
      </c>
      <c r="H26" s="27">
        <v>4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>
        <v>4</v>
      </c>
      <c r="D28" s="38">
        <v>2</v>
      </c>
      <c r="E28" s="38">
        <v>1</v>
      </c>
      <c r="F28" s="38"/>
      <c r="G28" s="38"/>
      <c r="H28" s="38">
        <v>3</v>
      </c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>
        <v>100</v>
      </c>
      <c r="D29" s="26">
        <v>89</v>
      </c>
      <c r="E29" s="26">
        <v>98</v>
      </c>
      <c r="F29" s="26"/>
      <c r="G29" s="26"/>
      <c r="H29" s="26">
        <v>98</v>
      </c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>
        <v>1</v>
      </c>
      <c r="D30" s="26">
        <v>10</v>
      </c>
      <c r="E30" s="26">
        <v>3</v>
      </c>
      <c r="F30" s="26"/>
      <c r="G30" s="26"/>
      <c r="H30" s="26">
        <v>2</v>
      </c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40" t="s">
        <v>276</v>
      </c>
      <c r="D31" s="133" t="s">
        <v>279</v>
      </c>
      <c r="E31" s="133" t="s">
        <v>283</v>
      </c>
      <c r="F31" s="112"/>
      <c r="G31" s="112"/>
      <c r="H31" s="133" t="s">
        <v>296</v>
      </c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>
        <v>4</v>
      </c>
      <c r="D32" s="27">
        <v>1</v>
      </c>
      <c r="E32" s="27">
        <v>2</v>
      </c>
      <c r="F32" s="27"/>
      <c r="G32" s="27"/>
      <c r="H32" s="27">
        <v>3</v>
      </c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/>
      <c r="D34" s="38">
        <v>3</v>
      </c>
      <c r="E34" s="38">
        <v>2</v>
      </c>
      <c r="F34" s="38">
        <v>1</v>
      </c>
      <c r="G34" s="38"/>
      <c r="H34" s="38">
        <v>4</v>
      </c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/>
      <c r="D35" s="26">
        <v>91</v>
      </c>
      <c r="E35" s="26">
        <v>99</v>
      </c>
      <c r="F35" s="26">
        <v>97</v>
      </c>
      <c r="G35" s="26"/>
      <c r="H35" s="26">
        <v>100</v>
      </c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/>
      <c r="D36" s="26">
        <v>10</v>
      </c>
      <c r="E36" s="26">
        <v>3</v>
      </c>
      <c r="F36" s="26">
        <v>5</v>
      </c>
      <c r="G36" s="26"/>
      <c r="H36" s="26">
        <v>1</v>
      </c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11"/>
      <c r="D37" s="133" t="s">
        <v>280</v>
      </c>
      <c r="E37" s="133" t="s">
        <v>284</v>
      </c>
      <c r="F37" s="133" t="s">
        <v>288</v>
      </c>
      <c r="G37" s="112"/>
      <c r="H37" s="133" t="s">
        <v>289</v>
      </c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/>
      <c r="D38" s="27">
        <v>1</v>
      </c>
      <c r="E38" s="27">
        <v>3</v>
      </c>
      <c r="F38" s="27">
        <v>2</v>
      </c>
      <c r="G38" s="27"/>
      <c r="H38" s="27">
        <v>4</v>
      </c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6</v>
      </c>
      <c r="E64" s="51">
        <f t="shared" si="0"/>
        <v>4</v>
      </c>
      <c r="F64" s="51">
        <f t="shared" si="0"/>
        <v>3</v>
      </c>
      <c r="G64" s="51">
        <f t="shared" si="0"/>
        <v>5</v>
      </c>
      <c r="H64" s="51">
        <f t="shared" si="0"/>
        <v>2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15</v>
      </c>
      <c r="D66" s="26">
        <f aca="true" t="shared" si="2" ref="D66:L66">SUM(D62,D56,D50,D44,D38,D32,D26,D20,D14,D8)</f>
        <v>5</v>
      </c>
      <c r="E66" s="26">
        <f t="shared" si="2"/>
        <v>8</v>
      </c>
      <c r="F66" s="26">
        <f t="shared" si="2"/>
        <v>11</v>
      </c>
      <c r="G66" s="26">
        <f t="shared" si="2"/>
        <v>7</v>
      </c>
      <c r="H66" s="26">
        <f t="shared" si="2"/>
        <v>14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5</v>
      </c>
      <c r="D67" s="26">
        <f aca="true" t="shared" si="3" ref="D67:L67">SUM(D60,D54,D48,D42,D36,D30,D24,D18,D12,D6)</f>
        <v>37</v>
      </c>
      <c r="E67" s="26">
        <f t="shared" si="3"/>
        <v>20</v>
      </c>
      <c r="F67" s="26">
        <f t="shared" si="3"/>
        <v>18</v>
      </c>
      <c r="G67" s="26">
        <f t="shared" si="3"/>
        <v>18</v>
      </c>
      <c r="H67" s="26">
        <f t="shared" si="3"/>
        <v>5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398</v>
      </c>
      <c r="D68" s="27">
        <f aca="true" t="shared" si="4" ref="D68:L68">SUM(D59,D53,D47,D41,D35,D29,D23,D17,D11,D5)</f>
        <v>361</v>
      </c>
      <c r="E68" s="27">
        <f t="shared" si="4"/>
        <v>380</v>
      </c>
      <c r="F68" s="27">
        <f t="shared" si="4"/>
        <v>381</v>
      </c>
      <c r="G68" s="27">
        <f t="shared" si="4"/>
        <v>365</v>
      </c>
      <c r="H68" s="27">
        <f t="shared" si="4"/>
        <v>394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6.0004</v>
      </c>
      <c r="E70">
        <f t="shared" si="5"/>
        <v>4.0005</v>
      </c>
      <c r="F70">
        <f t="shared" si="5"/>
        <v>3.0006</v>
      </c>
      <c r="G70">
        <f t="shared" si="5"/>
        <v>5.0007</v>
      </c>
      <c r="H70">
        <f t="shared" si="5"/>
        <v>2.0008</v>
      </c>
      <c r="I70">
        <f t="shared" si="5"/>
        <v>7.0009</v>
      </c>
      <c r="J70">
        <f t="shared" si="5"/>
        <v>7.001</v>
      </c>
      <c r="K70">
        <f t="shared" si="5"/>
        <v>7.0011</v>
      </c>
      <c r="L70">
        <f t="shared" si="5"/>
        <v>7.0012</v>
      </c>
    </row>
  </sheetData>
  <sheetProtection/>
  <mergeCells count="20"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  <mergeCell ref="A46:A50"/>
    <mergeCell ref="A52:A56"/>
    <mergeCell ref="A58:A62"/>
    <mergeCell ref="A64:A68"/>
    <mergeCell ref="A10:A14"/>
    <mergeCell ref="A16:A20"/>
    <mergeCell ref="A22:A26"/>
    <mergeCell ref="A28:A32"/>
    <mergeCell ref="A34:A38"/>
    <mergeCell ref="A40:A4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298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>
        <v>4</v>
      </c>
      <c r="D4" s="97"/>
      <c r="E4" s="97">
        <v>1</v>
      </c>
      <c r="F4" s="97">
        <v>2</v>
      </c>
      <c r="G4" s="97"/>
      <c r="H4" s="97">
        <v>3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>
        <v>100</v>
      </c>
      <c r="D5" s="26"/>
      <c r="E5" s="26">
        <v>92</v>
      </c>
      <c r="F5" s="26">
        <v>90</v>
      </c>
      <c r="G5" s="26"/>
      <c r="H5" s="26">
        <v>96</v>
      </c>
      <c r="I5" s="121"/>
      <c r="J5" s="121"/>
      <c r="K5" s="121"/>
      <c r="L5" s="40"/>
      <c r="O5" s="167" t="s">
        <v>34</v>
      </c>
      <c r="P5" s="168"/>
      <c r="Q5" s="169">
        <v>8.464</v>
      </c>
      <c r="R5" s="169"/>
      <c r="S5" s="139" t="s">
        <v>20</v>
      </c>
      <c r="T5"/>
    </row>
    <row r="6" spans="1:20" ht="12.75">
      <c r="A6" s="162"/>
      <c r="B6" s="93" t="s">
        <v>12</v>
      </c>
      <c r="C6" s="22">
        <v>0</v>
      </c>
      <c r="D6" s="26"/>
      <c r="E6" s="26">
        <v>3</v>
      </c>
      <c r="F6" s="26">
        <v>5</v>
      </c>
      <c r="G6" s="26"/>
      <c r="H6" s="26">
        <v>1</v>
      </c>
      <c r="I6" s="121"/>
      <c r="J6" s="121"/>
      <c r="K6" s="121"/>
      <c r="L6" s="40"/>
      <c r="O6" s="167" t="s">
        <v>35</v>
      </c>
      <c r="P6" s="168"/>
      <c r="Q6" s="169">
        <v>8.694</v>
      </c>
      <c r="R6" s="169"/>
      <c r="S6" s="139" t="s">
        <v>20</v>
      </c>
      <c r="T6"/>
    </row>
    <row r="7" spans="1:20" ht="12.75">
      <c r="A7" s="162"/>
      <c r="B7" s="94" t="s">
        <v>19</v>
      </c>
      <c r="C7" s="140" t="s">
        <v>299</v>
      </c>
      <c r="D7" s="108"/>
      <c r="E7" s="108" t="s">
        <v>307</v>
      </c>
      <c r="F7" s="108" t="s">
        <v>311</v>
      </c>
      <c r="G7" s="112"/>
      <c r="H7" s="108" t="s">
        <v>315</v>
      </c>
      <c r="I7" s="122"/>
      <c r="J7" s="122"/>
      <c r="K7" s="122"/>
      <c r="L7" s="113"/>
      <c r="O7" s="167" t="s">
        <v>36</v>
      </c>
      <c r="P7" s="168"/>
      <c r="Q7" s="169">
        <v>8.591</v>
      </c>
      <c r="R7" s="169"/>
      <c r="S7" s="139" t="s">
        <v>20</v>
      </c>
      <c r="T7"/>
    </row>
    <row r="8" spans="1:20" ht="13.5" thickBot="1">
      <c r="A8" s="163"/>
      <c r="B8" s="95" t="s">
        <v>14</v>
      </c>
      <c r="C8" s="23">
        <v>4</v>
      </c>
      <c r="D8" s="27"/>
      <c r="E8" s="27">
        <v>2</v>
      </c>
      <c r="F8" s="27">
        <v>1</v>
      </c>
      <c r="G8" s="27"/>
      <c r="H8" s="27">
        <v>3</v>
      </c>
      <c r="I8" s="123"/>
      <c r="J8" s="123"/>
      <c r="K8" s="123"/>
      <c r="L8" s="41"/>
      <c r="O8" s="170" t="s">
        <v>37</v>
      </c>
      <c r="P8" s="171"/>
      <c r="Q8" s="172">
        <v>8.54</v>
      </c>
      <c r="R8" s="172"/>
      <c r="S8" s="141" t="s">
        <v>20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/>
      <c r="D10" s="38">
        <v>1</v>
      </c>
      <c r="E10" s="38">
        <v>2</v>
      </c>
      <c r="F10" s="38">
        <v>3</v>
      </c>
      <c r="G10" s="38"/>
      <c r="H10" s="38">
        <v>4</v>
      </c>
      <c r="I10" s="124"/>
      <c r="J10" s="124"/>
      <c r="K10" s="124"/>
      <c r="L10" s="39"/>
      <c r="N10" s="135"/>
      <c r="O10" s="135"/>
      <c r="P10" s="135"/>
      <c r="Q10" s="135"/>
      <c r="R10" s="135"/>
      <c r="S10" s="135"/>
      <c r="T10" s="135"/>
    </row>
    <row r="11" spans="1:20" ht="12.75">
      <c r="A11" s="162"/>
      <c r="B11" s="92" t="s">
        <v>13</v>
      </c>
      <c r="C11" s="22"/>
      <c r="D11" s="26">
        <v>91</v>
      </c>
      <c r="E11" s="26">
        <v>91</v>
      </c>
      <c r="F11" s="26">
        <v>98</v>
      </c>
      <c r="G11" s="26"/>
      <c r="H11" s="26">
        <v>100</v>
      </c>
      <c r="I11" s="121"/>
      <c r="J11" s="121"/>
      <c r="K11" s="121"/>
      <c r="L11" s="40"/>
      <c r="N11" s="135"/>
      <c r="O11" s="135"/>
      <c r="P11" s="135"/>
      <c r="Q11" s="135"/>
      <c r="R11" s="135"/>
      <c r="S11" s="135"/>
      <c r="T11" s="135"/>
    </row>
    <row r="12" spans="1:20" ht="12.75">
      <c r="A12" s="162"/>
      <c r="B12" s="93" t="s">
        <v>12</v>
      </c>
      <c r="C12" s="22"/>
      <c r="D12" s="26">
        <v>7</v>
      </c>
      <c r="E12" s="26">
        <v>8</v>
      </c>
      <c r="F12" s="26">
        <v>1</v>
      </c>
      <c r="G12" s="26"/>
      <c r="H12" s="26">
        <v>1</v>
      </c>
      <c r="I12" s="121"/>
      <c r="J12" s="121"/>
      <c r="K12" s="121"/>
      <c r="L12" s="40"/>
      <c r="N12" s="135"/>
      <c r="O12" s="134"/>
      <c r="P12" s="134"/>
      <c r="Q12" s="134"/>
      <c r="R12" s="134"/>
      <c r="S12" s="134"/>
      <c r="T12" s="135"/>
    </row>
    <row r="13" spans="1:20" ht="12.75">
      <c r="A13" s="162"/>
      <c r="B13" s="94" t="s">
        <v>19</v>
      </c>
      <c r="C13" s="111"/>
      <c r="D13" s="108" t="s">
        <v>303</v>
      </c>
      <c r="E13" s="108" t="s">
        <v>308</v>
      </c>
      <c r="F13" s="108" t="s">
        <v>312</v>
      </c>
      <c r="G13" s="112"/>
      <c r="H13" s="108" t="s">
        <v>316</v>
      </c>
      <c r="I13" s="122"/>
      <c r="J13" s="122"/>
      <c r="K13" s="122"/>
      <c r="L13" s="113"/>
      <c r="N13" s="135"/>
      <c r="O13" s="135"/>
      <c r="P13" s="135"/>
      <c r="Q13" s="135"/>
      <c r="R13" s="135"/>
      <c r="S13" s="135"/>
      <c r="T13" s="135"/>
    </row>
    <row r="14" spans="1:20" ht="13.5" thickBot="1">
      <c r="A14" s="163"/>
      <c r="B14" s="95" t="s">
        <v>14</v>
      </c>
      <c r="C14" s="23"/>
      <c r="D14" s="27">
        <v>2</v>
      </c>
      <c r="E14" s="27">
        <v>1</v>
      </c>
      <c r="F14" s="27">
        <v>3</v>
      </c>
      <c r="G14" s="27"/>
      <c r="H14" s="27">
        <v>4</v>
      </c>
      <c r="I14" s="123"/>
      <c r="J14" s="123"/>
      <c r="K14" s="123"/>
      <c r="L14" s="41"/>
      <c r="N14" s="135"/>
      <c r="O14" s="136"/>
      <c r="P14" s="137"/>
      <c r="Q14" s="136"/>
      <c r="R14" s="136"/>
      <c r="S14" s="136"/>
      <c r="T14" s="135"/>
    </row>
    <row r="15" spans="1:20" ht="13.5" thickBot="1">
      <c r="A15" s="55"/>
      <c r="B15" s="42"/>
      <c r="N15" s="135"/>
      <c r="O15" s="136"/>
      <c r="P15" s="137"/>
      <c r="Q15" s="136"/>
      <c r="R15" s="136"/>
      <c r="S15" s="136"/>
      <c r="T15" s="135"/>
    </row>
    <row r="16" spans="1:20" ht="12.75">
      <c r="A16" s="161" t="s">
        <v>25</v>
      </c>
      <c r="B16" s="91" t="s">
        <v>17</v>
      </c>
      <c r="C16" s="85">
        <v>1</v>
      </c>
      <c r="D16" s="38">
        <v>2</v>
      </c>
      <c r="E16" s="38">
        <v>3</v>
      </c>
      <c r="F16" s="38">
        <v>4</v>
      </c>
      <c r="G16" s="38"/>
      <c r="H16" s="38"/>
      <c r="I16" s="124"/>
      <c r="J16" s="124"/>
      <c r="K16" s="124"/>
      <c r="L16" s="39"/>
      <c r="N16" s="135"/>
      <c r="O16" s="136"/>
      <c r="P16" s="137"/>
      <c r="Q16" s="136"/>
      <c r="R16" s="136"/>
      <c r="S16" s="136"/>
      <c r="T16" s="135"/>
    </row>
    <row r="17" spans="1:20" ht="12.75">
      <c r="A17" s="162"/>
      <c r="B17" s="92" t="s">
        <v>13</v>
      </c>
      <c r="C17" s="22">
        <v>100</v>
      </c>
      <c r="D17" s="26">
        <v>91</v>
      </c>
      <c r="E17" s="26">
        <v>94</v>
      </c>
      <c r="F17" s="26">
        <v>77</v>
      </c>
      <c r="G17" s="26"/>
      <c r="H17" s="26"/>
      <c r="I17" s="121"/>
      <c r="J17" s="121"/>
      <c r="K17" s="121"/>
      <c r="L17" s="40"/>
      <c r="N17" s="135"/>
      <c r="O17" s="136"/>
      <c r="P17" s="137"/>
      <c r="Q17" s="136"/>
      <c r="R17" s="136"/>
      <c r="S17" s="136"/>
      <c r="T17" s="135"/>
    </row>
    <row r="18" spans="1:20" ht="12.75">
      <c r="A18" s="162"/>
      <c r="B18" s="93" t="s">
        <v>12</v>
      </c>
      <c r="C18" s="22">
        <v>0</v>
      </c>
      <c r="D18" s="26">
        <v>5</v>
      </c>
      <c r="E18" s="26">
        <v>0</v>
      </c>
      <c r="F18" s="26">
        <v>6</v>
      </c>
      <c r="G18" s="26"/>
      <c r="H18" s="26"/>
      <c r="I18" s="121"/>
      <c r="J18" s="121"/>
      <c r="K18" s="121"/>
      <c r="L18" s="40"/>
      <c r="N18" s="135"/>
      <c r="O18" s="135"/>
      <c r="P18" s="135"/>
      <c r="Q18" s="135"/>
      <c r="R18" s="135"/>
      <c r="S18" s="135"/>
      <c r="T18" s="135"/>
    </row>
    <row r="19" spans="1:20" ht="12.75">
      <c r="A19" s="162"/>
      <c r="B19" s="94" t="s">
        <v>19</v>
      </c>
      <c r="C19" s="140" t="s">
        <v>300</v>
      </c>
      <c r="D19" s="108" t="s">
        <v>304</v>
      </c>
      <c r="E19" s="108" t="s">
        <v>309</v>
      </c>
      <c r="F19" s="108" t="s">
        <v>313</v>
      </c>
      <c r="G19" s="112"/>
      <c r="H19" s="112"/>
      <c r="I19" s="122"/>
      <c r="J19" s="122"/>
      <c r="K19" s="122"/>
      <c r="L19" s="113"/>
      <c r="N19" s="135"/>
      <c r="O19" s="135"/>
      <c r="P19" s="135"/>
      <c r="Q19" s="135"/>
      <c r="R19" s="135"/>
      <c r="S19" s="135"/>
      <c r="T19" s="135"/>
    </row>
    <row r="20" spans="1:20" ht="13.5" thickBot="1">
      <c r="A20" s="163"/>
      <c r="B20" s="95" t="s">
        <v>14</v>
      </c>
      <c r="C20" s="23">
        <v>4</v>
      </c>
      <c r="D20" s="27">
        <v>2</v>
      </c>
      <c r="E20" s="27">
        <v>3</v>
      </c>
      <c r="F20" s="27">
        <v>1</v>
      </c>
      <c r="G20" s="27"/>
      <c r="H20" s="27"/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>
        <v>2</v>
      </c>
      <c r="D22" s="38">
        <v>3</v>
      </c>
      <c r="E22" s="38">
        <v>4</v>
      </c>
      <c r="F22" s="38"/>
      <c r="G22" s="38"/>
      <c r="H22" s="38">
        <v>1</v>
      </c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>
        <v>100</v>
      </c>
      <c r="D23" s="26">
        <v>95</v>
      </c>
      <c r="E23" s="26">
        <v>86</v>
      </c>
      <c r="F23" s="26"/>
      <c r="G23" s="26"/>
      <c r="H23" s="26">
        <v>95</v>
      </c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>
        <v>0</v>
      </c>
      <c r="D24" s="26">
        <v>3</v>
      </c>
      <c r="E24" s="26">
        <v>9</v>
      </c>
      <c r="F24" s="26"/>
      <c r="G24" s="26"/>
      <c r="H24" s="26">
        <v>1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40" t="s">
        <v>301</v>
      </c>
      <c r="D25" s="108" t="s">
        <v>305</v>
      </c>
      <c r="E25" s="108" t="s">
        <v>310</v>
      </c>
      <c r="F25" s="112"/>
      <c r="G25" s="112"/>
      <c r="H25" s="108" t="s">
        <v>317</v>
      </c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>
        <v>4</v>
      </c>
      <c r="D26" s="27">
        <v>2</v>
      </c>
      <c r="E26" s="27">
        <v>1</v>
      </c>
      <c r="F26" s="27"/>
      <c r="G26" s="27"/>
      <c r="H26" s="27">
        <v>3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>
        <v>3</v>
      </c>
      <c r="D28" s="38">
        <v>4</v>
      </c>
      <c r="E28" s="38"/>
      <c r="F28" s="38">
        <v>1</v>
      </c>
      <c r="G28" s="38"/>
      <c r="H28" s="38">
        <v>2</v>
      </c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>
        <v>100</v>
      </c>
      <c r="D29" s="26">
        <v>86</v>
      </c>
      <c r="E29" s="26"/>
      <c r="F29" s="26">
        <v>90</v>
      </c>
      <c r="G29" s="26"/>
      <c r="H29" s="26">
        <v>96</v>
      </c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>
        <v>0</v>
      </c>
      <c r="D30" s="26">
        <v>10</v>
      </c>
      <c r="E30" s="26"/>
      <c r="F30" s="26">
        <v>5</v>
      </c>
      <c r="G30" s="26"/>
      <c r="H30" s="26">
        <v>0</v>
      </c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40" t="s">
        <v>302</v>
      </c>
      <c r="D31" s="108" t="s">
        <v>306</v>
      </c>
      <c r="E31" s="112"/>
      <c r="F31" s="108" t="s">
        <v>314</v>
      </c>
      <c r="G31" s="112"/>
      <c r="H31" s="108" t="s">
        <v>318</v>
      </c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>
        <v>4</v>
      </c>
      <c r="D32" s="27">
        <v>1</v>
      </c>
      <c r="E32" s="27"/>
      <c r="F32" s="27">
        <v>2</v>
      </c>
      <c r="G32" s="27"/>
      <c r="H32" s="27">
        <v>3</v>
      </c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3</v>
      </c>
      <c r="E64" s="51">
        <f t="shared" si="0"/>
        <v>4</v>
      </c>
      <c r="F64" s="51">
        <f t="shared" si="0"/>
        <v>5</v>
      </c>
      <c r="G64" s="51">
        <f t="shared" si="0"/>
        <v>6</v>
      </c>
      <c r="H64" s="51">
        <f t="shared" si="0"/>
        <v>2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16</v>
      </c>
      <c r="D66" s="26">
        <f aca="true" t="shared" si="2" ref="D66:L66">SUM(D62,D56,D50,D44,D38,D32,D26,D20,D14,D8)</f>
        <v>7</v>
      </c>
      <c r="E66" s="26">
        <f t="shared" si="2"/>
        <v>7</v>
      </c>
      <c r="F66" s="26">
        <f t="shared" si="2"/>
        <v>7</v>
      </c>
      <c r="G66" s="26">
        <f t="shared" si="2"/>
        <v>0</v>
      </c>
      <c r="H66" s="26">
        <f t="shared" si="2"/>
        <v>13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0</v>
      </c>
      <c r="D67" s="26">
        <f aca="true" t="shared" si="3" ref="D67:L67">SUM(D60,D54,D48,D42,D36,D30,D24,D18,D12,D6)</f>
        <v>25</v>
      </c>
      <c r="E67" s="26">
        <f t="shared" si="3"/>
        <v>20</v>
      </c>
      <c r="F67" s="26">
        <f t="shared" si="3"/>
        <v>17</v>
      </c>
      <c r="G67" s="26">
        <f t="shared" si="3"/>
        <v>0</v>
      </c>
      <c r="H67" s="26">
        <f t="shared" si="3"/>
        <v>3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400</v>
      </c>
      <c r="D68" s="27">
        <f aca="true" t="shared" si="4" ref="D68:L68">SUM(D59,D53,D47,D41,D35,D29,D23,D17,D11,D5)</f>
        <v>363</v>
      </c>
      <c r="E68" s="27">
        <f t="shared" si="4"/>
        <v>363</v>
      </c>
      <c r="F68" s="27">
        <f t="shared" si="4"/>
        <v>355</v>
      </c>
      <c r="G68" s="27">
        <f t="shared" si="4"/>
        <v>0</v>
      </c>
      <c r="H68" s="27">
        <f t="shared" si="4"/>
        <v>387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3.0004</v>
      </c>
      <c r="E70">
        <f t="shared" si="5"/>
        <v>3.0005</v>
      </c>
      <c r="F70">
        <f t="shared" si="5"/>
        <v>3.0006</v>
      </c>
      <c r="G70">
        <f t="shared" si="5"/>
        <v>6.0007</v>
      </c>
      <c r="H70">
        <f t="shared" si="5"/>
        <v>2.0008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0">
    <mergeCell ref="A46:A50"/>
    <mergeCell ref="A52:A56"/>
    <mergeCell ref="A58:A62"/>
    <mergeCell ref="A64:A68"/>
    <mergeCell ref="A10:A14"/>
    <mergeCell ref="A16:A20"/>
    <mergeCell ref="A22:A26"/>
    <mergeCell ref="A28:A32"/>
    <mergeCell ref="A34:A38"/>
    <mergeCell ref="A40:A44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321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>
        <v>1</v>
      </c>
      <c r="D4" s="97">
        <v>3</v>
      </c>
      <c r="E4" s="97"/>
      <c r="F4" s="97">
        <v>4</v>
      </c>
      <c r="G4" s="97"/>
      <c r="H4" s="97">
        <v>2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>
        <v>100</v>
      </c>
      <c r="D5" s="26">
        <v>95</v>
      </c>
      <c r="E5" s="26"/>
      <c r="F5" s="26">
        <v>87</v>
      </c>
      <c r="G5" s="26"/>
      <c r="H5" s="26">
        <v>96</v>
      </c>
      <c r="I5" s="121"/>
      <c r="J5" s="121"/>
      <c r="K5" s="121"/>
      <c r="L5" s="40"/>
      <c r="O5" s="167" t="s">
        <v>34</v>
      </c>
      <c r="P5" s="168"/>
      <c r="Q5" s="169">
        <v>8.341</v>
      </c>
      <c r="R5" s="169"/>
      <c r="S5" s="139" t="s">
        <v>20</v>
      </c>
      <c r="T5"/>
    </row>
    <row r="6" spans="1:20" ht="12.75">
      <c r="A6" s="162"/>
      <c r="B6" s="93" t="s">
        <v>12</v>
      </c>
      <c r="C6" s="22">
        <v>2</v>
      </c>
      <c r="D6" s="26">
        <v>3</v>
      </c>
      <c r="E6" s="26"/>
      <c r="F6" s="26">
        <v>9</v>
      </c>
      <c r="G6" s="26"/>
      <c r="H6" s="26">
        <v>0</v>
      </c>
      <c r="I6" s="121"/>
      <c r="J6" s="121"/>
      <c r="K6" s="121"/>
      <c r="L6" s="40"/>
      <c r="O6" s="167" t="s">
        <v>35</v>
      </c>
      <c r="P6" s="168"/>
      <c r="Q6" s="169">
        <v>8.488</v>
      </c>
      <c r="R6" s="169"/>
      <c r="S6" s="139" t="s">
        <v>20</v>
      </c>
      <c r="T6"/>
    </row>
    <row r="7" spans="1:20" ht="12.75">
      <c r="A7" s="162"/>
      <c r="B7" s="94" t="s">
        <v>19</v>
      </c>
      <c r="C7" s="140" t="s">
        <v>322</v>
      </c>
      <c r="D7" s="108" t="s">
        <v>326</v>
      </c>
      <c r="E7" s="112"/>
      <c r="F7" s="133" t="s">
        <v>330</v>
      </c>
      <c r="G7" s="112"/>
      <c r="H7" s="133" t="s">
        <v>334</v>
      </c>
      <c r="I7" s="122"/>
      <c r="J7" s="122"/>
      <c r="K7" s="122"/>
      <c r="L7" s="113"/>
      <c r="O7" s="167" t="s">
        <v>36</v>
      </c>
      <c r="P7" s="168"/>
      <c r="Q7" s="169">
        <v>8.47</v>
      </c>
      <c r="R7" s="169"/>
      <c r="S7" s="139" t="s">
        <v>20</v>
      </c>
      <c r="T7"/>
    </row>
    <row r="8" spans="1:20" ht="13.5" thickBot="1">
      <c r="A8" s="163"/>
      <c r="B8" s="95" t="s">
        <v>14</v>
      </c>
      <c r="C8" s="23">
        <v>4</v>
      </c>
      <c r="D8" s="27">
        <v>2</v>
      </c>
      <c r="E8" s="27"/>
      <c r="F8" s="27">
        <v>1</v>
      </c>
      <c r="G8" s="27"/>
      <c r="H8" s="27">
        <v>3</v>
      </c>
      <c r="I8" s="123"/>
      <c r="J8" s="123"/>
      <c r="K8" s="123"/>
      <c r="L8" s="41"/>
      <c r="O8" s="170" t="s">
        <v>37</v>
      </c>
      <c r="P8" s="171"/>
      <c r="Q8" s="172">
        <v>8.625</v>
      </c>
      <c r="R8" s="172"/>
      <c r="S8" s="141" t="s">
        <v>20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>
        <v>2</v>
      </c>
      <c r="D10" s="38">
        <v>4</v>
      </c>
      <c r="E10" s="38"/>
      <c r="F10" s="38">
        <v>1</v>
      </c>
      <c r="G10" s="38"/>
      <c r="H10" s="38">
        <v>3</v>
      </c>
      <c r="I10" s="124"/>
      <c r="J10" s="124"/>
      <c r="K10" s="124"/>
      <c r="L10" s="39"/>
      <c r="N10" s="135"/>
      <c r="O10" s="135"/>
      <c r="P10" s="135"/>
      <c r="Q10" s="135"/>
      <c r="R10" s="135"/>
      <c r="S10" s="135"/>
      <c r="T10" s="135"/>
    </row>
    <row r="11" spans="1:20" ht="12.75">
      <c r="A11" s="162"/>
      <c r="B11" s="92" t="s">
        <v>13</v>
      </c>
      <c r="C11" s="22">
        <v>100</v>
      </c>
      <c r="D11" s="26">
        <v>98</v>
      </c>
      <c r="E11" s="26"/>
      <c r="F11" s="26">
        <v>96</v>
      </c>
      <c r="G11" s="26"/>
      <c r="H11" s="26">
        <v>95</v>
      </c>
      <c r="I11" s="121"/>
      <c r="J11" s="121"/>
      <c r="K11" s="121"/>
      <c r="L11" s="40"/>
      <c r="N11" s="135"/>
      <c r="O11" s="135"/>
      <c r="P11" s="135"/>
      <c r="Q11" s="135"/>
      <c r="R11" s="135"/>
      <c r="S11" s="135"/>
      <c r="T11" s="135"/>
    </row>
    <row r="12" spans="1:20" ht="12.75">
      <c r="A12" s="162"/>
      <c r="B12" s="93" t="s">
        <v>12</v>
      </c>
      <c r="C12" s="22">
        <v>0</v>
      </c>
      <c r="D12" s="26">
        <v>0</v>
      </c>
      <c r="E12" s="26"/>
      <c r="F12" s="26">
        <v>0</v>
      </c>
      <c r="G12" s="26"/>
      <c r="H12" s="26">
        <v>3</v>
      </c>
      <c r="I12" s="121"/>
      <c r="J12" s="121"/>
      <c r="K12" s="121"/>
      <c r="L12" s="40"/>
      <c r="N12" s="135"/>
      <c r="O12" s="134"/>
      <c r="P12" s="134"/>
      <c r="Q12" s="134"/>
      <c r="R12" s="134"/>
      <c r="S12" s="134"/>
      <c r="T12" s="135"/>
    </row>
    <row r="13" spans="1:20" ht="12.75">
      <c r="A13" s="162"/>
      <c r="B13" s="94" t="s">
        <v>19</v>
      </c>
      <c r="C13" s="140" t="s">
        <v>323</v>
      </c>
      <c r="D13" s="133" t="s">
        <v>327</v>
      </c>
      <c r="E13" s="112"/>
      <c r="F13" s="133" t="s">
        <v>331</v>
      </c>
      <c r="G13" s="112"/>
      <c r="H13" s="133" t="s">
        <v>335</v>
      </c>
      <c r="I13" s="122"/>
      <c r="J13" s="122"/>
      <c r="K13" s="122"/>
      <c r="L13" s="113"/>
      <c r="N13" s="135"/>
      <c r="O13" s="135"/>
      <c r="P13" s="135"/>
      <c r="Q13" s="135"/>
      <c r="R13" s="135"/>
      <c r="S13" s="135"/>
      <c r="T13" s="135"/>
    </row>
    <row r="14" spans="1:20" ht="13.5" thickBot="1">
      <c r="A14" s="163"/>
      <c r="B14" s="95" t="s">
        <v>14</v>
      </c>
      <c r="C14" s="23">
        <v>4</v>
      </c>
      <c r="D14" s="27">
        <v>3</v>
      </c>
      <c r="E14" s="27"/>
      <c r="F14" s="27">
        <v>2</v>
      </c>
      <c r="G14" s="27"/>
      <c r="H14" s="27">
        <v>1</v>
      </c>
      <c r="I14" s="123"/>
      <c r="J14" s="123"/>
      <c r="K14" s="123"/>
      <c r="L14" s="41"/>
      <c r="N14" s="135"/>
      <c r="O14" s="136"/>
      <c r="P14" s="137"/>
      <c r="Q14" s="136"/>
      <c r="R14" s="136"/>
      <c r="S14" s="136"/>
      <c r="T14" s="135"/>
    </row>
    <row r="15" spans="1:20" ht="13.5" thickBot="1">
      <c r="A15" s="55"/>
      <c r="B15" s="42"/>
      <c r="N15" s="135"/>
      <c r="O15" s="136"/>
      <c r="P15" s="137"/>
      <c r="Q15" s="136"/>
      <c r="R15" s="136"/>
      <c r="S15" s="136"/>
      <c r="T15" s="135"/>
    </row>
    <row r="16" spans="1:20" ht="12.75">
      <c r="A16" s="161" t="s">
        <v>25</v>
      </c>
      <c r="B16" s="91" t="s">
        <v>17</v>
      </c>
      <c r="C16" s="85">
        <v>3</v>
      </c>
      <c r="D16" s="38">
        <v>1</v>
      </c>
      <c r="E16" s="38"/>
      <c r="F16" s="38">
        <v>2</v>
      </c>
      <c r="G16" s="38"/>
      <c r="H16" s="38">
        <v>4</v>
      </c>
      <c r="I16" s="124"/>
      <c r="J16" s="124"/>
      <c r="K16" s="124"/>
      <c r="L16" s="39"/>
      <c r="N16" s="135"/>
      <c r="O16" s="136"/>
      <c r="P16" s="137"/>
      <c r="Q16" s="136"/>
      <c r="R16" s="136"/>
      <c r="S16" s="136"/>
      <c r="T16" s="135"/>
    </row>
    <row r="17" spans="1:20" ht="12.75">
      <c r="A17" s="162"/>
      <c r="B17" s="92" t="s">
        <v>13</v>
      </c>
      <c r="C17" s="22">
        <v>100</v>
      </c>
      <c r="D17" s="26">
        <v>96</v>
      </c>
      <c r="E17" s="26"/>
      <c r="F17" s="26">
        <v>92</v>
      </c>
      <c r="G17" s="26"/>
      <c r="H17" s="26">
        <v>94</v>
      </c>
      <c r="I17" s="121"/>
      <c r="J17" s="121"/>
      <c r="K17" s="121"/>
      <c r="L17" s="40"/>
      <c r="N17" s="135"/>
      <c r="O17" s="136"/>
      <c r="P17" s="137"/>
      <c r="Q17" s="136"/>
      <c r="R17" s="136"/>
      <c r="S17" s="136"/>
      <c r="T17" s="135"/>
    </row>
    <row r="18" spans="1:20" ht="12.75">
      <c r="A18" s="162"/>
      <c r="B18" s="93" t="s">
        <v>12</v>
      </c>
      <c r="C18" s="22">
        <v>0</v>
      </c>
      <c r="D18" s="26">
        <v>2</v>
      </c>
      <c r="E18" s="26"/>
      <c r="F18" s="26">
        <v>0</v>
      </c>
      <c r="G18" s="26"/>
      <c r="H18" s="26">
        <v>2</v>
      </c>
      <c r="I18" s="121"/>
      <c r="J18" s="121"/>
      <c r="K18" s="121"/>
      <c r="L18" s="40"/>
      <c r="N18" s="135"/>
      <c r="O18" s="135"/>
      <c r="P18" s="135"/>
      <c r="Q18" s="135"/>
      <c r="R18" s="135"/>
      <c r="S18" s="135"/>
      <c r="T18" s="135"/>
    </row>
    <row r="19" spans="1:20" ht="12.75">
      <c r="A19" s="162"/>
      <c r="B19" s="94" t="s">
        <v>19</v>
      </c>
      <c r="C19" s="140" t="s">
        <v>324</v>
      </c>
      <c r="D19" s="133" t="s">
        <v>328</v>
      </c>
      <c r="E19" s="112"/>
      <c r="F19" s="133" t="s">
        <v>332</v>
      </c>
      <c r="G19" s="112"/>
      <c r="H19" s="133" t="s">
        <v>336</v>
      </c>
      <c r="I19" s="122"/>
      <c r="J19" s="122"/>
      <c r="K19" s="122"/>
      <c r="L19" s="113"/>
      <c r="N19" s="135"/>
      <c r="O19" s="135"/>
      <c r="P19" s="135"/>
      <c r="Q19" s="135"/>
      <c r="R19" s="135"/>
      <c r="S19" s="135"/>
      <c r="T19" s="135"/>
    </row>
    <row r="20" spans="1:20" ht="13.5" thickBot="1">
      <c r="A20" s="163"/>
      <c r="B20" s="95" t="s">
        <v>14</v>
      </c>
      <c r="C20" s="23">
        <v>4</v>
      </c>
      <c r="D20" s="27">
        <v>3</v>
      </c>
      <c r="E20" s="27"/>
      <c r="F20" s="27">
        <v>1</v>
      </c>
      <c r="G20" s="27"/>
      <c r="H20" s="27">
        <v>2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>
        <v>4</v>
      </c>
      <c r="D22" s="38">
        <v>2</v>
      </c>
      <c r="E22" s="38"/>
      <c r="F22" s="38">
        <v>3</v>
      </c>
      <c r="G22" s="38"/>
      <c r="H22" s="38">
        <v>1</v>
      </c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>
        <v>100</v>
      </c>
      <c r="D23" s="26">
        <v>98</v>
      </c>
      <c r="E23" s="26"/>
      <c r="F23" s="26">
        <v>93</v>
      </c>
      <c r="G23" s="26"/>
      <c r="H23" s="26">
        <v>95</v>
      </c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>
        <v>2</v>
      </c>
      <c r="D24" s="26">
        <v>2</v>
      </c>
      <c r="E24" s="26"/>
      <c r="F24" s="26">
        <v>4</v>
      </c>
      <c r="G24" s="26"/>
      <c r="H24" s="26">
        <v>2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40" t="s">
        <v>325</v>
      </c>
      <c r="D25" s="133" t="s">
        <v>329</v>
      </c>
      <c r="E25" s="112"/>
      <c r="F25" s="133" t="s">
        <v>333</v>
      </c>
      <c r="G25" s="112"/>
      <c r="H25" s="133" t="s">
        <v>337</v>
      </c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>
        <v>4</v>
      </c>
      <c r="D26" s="27">
        <v>3</v>
      </c>
      <c r="E26" s="27"/>
      <c r="F26" s="27">
        <v>1</v>
      </c>
      <c r="G26" s="27"/>
      <c r="H26" s="27">
        <v>2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/>
      <c r="D28" s="38"/>
      <c r="E28" s="38"/>
      <c r="F28" s="38"/>
      <c r="G28" s="38"/>
      <c r="H28" s="38"/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/>
      <c r="D29" s="26"/>
      <c r="E29" s="26"/>
      <c r="F29" s="26"/>
      <c r="G29" s="26"/>
      <c r="H29" s="26"/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/>
      <c r="D30" s="26"/>
      <c r="E30" s="26"/>
      <c r="F30" s="26"/>
      <c r="G30" s="26"/>
      <c r="H30" s="26"/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11"/>
      <c r="D31" s="112"/>
      <c r="E31" s="112"/>
      <c r="F31" s="112"/>
      <c r="G31" s="112"/>
      <c r="H31" s="112"/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/>
      <c r="D32" s="27"/>
      <c r="E32" s="27"/>
      <c r="F32" s="27"/>
      <c r="G32" s="27"/>
      <c r="H32" s="27"/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2</v>
      </c>
      <c r="E64" s="51">
        <f t="shared" si="0"/>
        <v>5</v>
      </c>
      <c r="F64" s="51">
        <f t="shared" si="0"/>
        <v>4</v>
      </c>
      <c r="G64" s="51">
        <f t="shared" si="0"/>
        <v>6</v>
      </c>
      <c r="H64" s="51">
        <f t="shared" si="0"/>
        <v>3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16</v>
      </c>
      <c r="D66" s="26">
        <f aca="true" t="shared" si="2" ref="D66:L66">SUM(D62,D56,D50,D44,D38,D32,D26,D20,D14,D8)</f>
        <v>11</v>
      </c>
      <c r="E66" s="26">
        <f t="shared" si="2"/>
        <v>0</v>
      </c>
      <c r="F66" s="26">
        <f t="shared" si="2"/>
        <v>5</v>
      </c>
      <c r="G66" s="26">
        <f t="shared" si="2"/>
        <v>0</v>
      </c>
      <c r="H66" s="26">
        <f t="shared" si="2"/>
        <v>8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4</v>
      </c>
      <c r="D67" s="26">
        <f aca="true" t="shared" si="3" ref="D67:L67">SUM(D60,D54,D48,D42,D36,D30,D24,D18,D12,D6)</f>
        <v>7</v>
      </c>
      <c r="E67" s="26">
        <f t="shared" si="3"/>
        <v>0</v>
      </c>
      <c r="F67" s="26">
        <f t="shared" si="3"/>
        <v>13</v>
      </c>
      <c r="G67" s="26">
        <f t="shared" si="3"/>
        <v>0</v>
      </c>
      <c r="H67" s="26">
        <f t="shared" si="3"/>
        <v>7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400</v>
      </c>
      <c r="D68" s="27">
        <f aca="true" t="shared" si="4" ref="D68:L68">SUM(D59,D53,D47,D41,D35,D29,D23,D17,D11,D5)</f>
        <v>387</v>
      </c>
      <c r="E68" s="27">
        <f t="shared" si="4"/>
        <v>0</v>
      </c>
      <c r="F68" s="27">
        <f t="shared" si="4"/>
        <v>368</v>
      </c>
      <c r="G68" s="27">
        <f t="shared" si="4"/>
        <v>0</v>
      </c>
      <c r="H68" s="27">
        <f t="shared" si="4"/>
        <v>380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2.0004</v>
      </c>
      <c r="E70">
        <f t="shared" si="5"/>
        <v>5.0005</v>
      </c>
      <c r="F70">
        <f t="shared" si="5"/>
        <v>4.0006</v>
      </c>
      <c r="G70">
        <f t="shared" si="5"/>
        <v>5.0007</v>
      </c>
      <c r="H70">
        <f t="shared" si="5"/>
        <v>3.0008</v>
      </c>
      <c r="I70">
        <f t="shared" si="5"/>
        <v>5.0009</v>
      </c>
      <c r="J70">
        <f t="shared" si="5"/>
        <v>5.001</v>
      </c>
      <c r="K70">
        <f t="shared" si="5"/>
        <v>5.0011</v>
      </c>
      <c r="L70">
        <f t="shared" si="5"/>
        <v>5.0012</v>
      </c>
    </row>
  </sheetData>
  <sheetProtection/>
  <mergeCells count="20">
    <mergeCell ref="A46:A50"/>
    <mergeCell ref="A52:A56"/>
    <mergeCell ref="A58:A62"/>
    <mergeCell ref="A64:A68"/>
    <mergeCell ref="A10:A14"/>
    <mergeCell ref="A16:A20"/>
    <mergeCell ref="A22:A26"/>
    <mergeCell ref="A28:A32"/>
    <mergeCell ref="A34:A38"/>
    <mergeCell ref="A40:A44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J43" sqref="J43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53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/>
      <c r="D4" s="97"/>
      <c r="E4" s="97"/>
      <c r="F4" s="97"/>
      <c r="G4" s="97"/>
      <c r="H4" s="97"/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/>
      <c r="D5" s="26"/>
      <c r="E5" s="26"/>
      <c r="F5" s="26"/>
      <c r="G5" s="26"/>
      <c r="H5" s="26"/>
      <c r="I5" s="121"/>
      <c r="J5" s="121"/>
      <c r="K5" s="121"/>
      <c r="L5" s="40"/>
      <c r="O5" s="167" t="s">
        <v>34</v>
      </c>
      <c r="P5" s="168"/>
      <c r="Q5" s="169"/>
      <c r="R5" s="169"/>
      <c r="S5" s="114"/>
      <c r="T5"/>
    </row>
    <row r="6" spans="1:20" ht="12.75">
      <c r="A6" s="162"/>
      <c r="B6" s="93" t="s">
        <v>12</v>
      </c>
      <c r="C6" s="22"/>
      <c r="D6" s="26"/>
      <c r="E6" s="26"/>
      <c r="F6" s="26"/>
      <c r="G6" s="26"/>
      <c r="H6" s="26"/>
      <c r="I6" s="121"/>
      <c r="J6" s="121"/>
      <c r="K6" s="121"/>
      <c r="L6" s="40"/>
      <c r="O6" s="167" t="s">
        <v>35</v>
      </c>
      <c r="P6" s="168"/>
      <c r="Q6" s="169"/>
      <c r="R6" s="169"/>
      <c r="S6" s="114"/>
      <c r="T6"/>
    </row>
    <row r="7" spans="1:20" ht="12.75">
      <c r="A7" s="162"/>
      <c r="B7" s="94" t="s">
        <v>19</v>
      </c>
      <c r="C7" s="116"/>
      <c r="D7" s="108"/>
      <c r="E7" s="112"/>
      <c r="F7" s="112"/>
      <c r="G7" s="112"/>
      <c r="H7" s="112"/>
      <c r="I7" s="122"/>
      <c r="J7" s="122"/>
      <c r="K7" s="122"/>
      <c r="L7" s="113"/>
      <c r="O7" s="167" t="s">
        <v>36</v>
      </c>
      <c r="P7" s="168"/>
      <c r="Q7" s="169"/>
      <c r="R7" s="169"/>
      <c r="S7" s="114"/>
      <c r="T7"/>
    </row>
    <row r="8" spans="1:20" ht="13.5" thickBot="1">
      <c r="A8" s="163"/>
      <c r="B8" s="95" t="s">
        <v>14</v>
      </c>
      <c r="C8" s="23"/>
      <c r="D8" s="27"/>
      <c r="E8" s="27"/>
      <c r="F8" s="27"/>
      <c r="G8" s="27"/>
      <c r="H8" s="27"/>
      <c r="I8" s="123"/>
      <c r="J8" s="123"/>
      <c r="K8" s="123"/>
      <c r="L8" s="41"/>
      <c r="O8" s="170" t="s">
        <v>37</v>
      </c>
      <c r="P8" s="171"/>
      <c r="Q8" s="172"/>
      <c r="R8" s="172"/>
      <c r="S8" s="115"/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/>
      <c r="D10" s="38"/>
      <c r="E10" s="38"/>
      <c r="F10" s="38"/>
      <c r="G10" s="38"/>
      <c r="H10" s="38"/>
      <c r="I10" s="124"/>
      <c r="J10" s="124"/>
      <c r="K10" s="124"/>
      <c r="L10" s="39"/>
      <c r="N10" s="135"/>
      <c r="O10" s="135"/>
      <c r="P10" s="135"/>
      <c r="Q10" s="135"/>
      <c r="R10" s="135"/>
      <c r="S10" s="135"/>
      <c r="T10" s="135"/>
    </row>
    <row r="11" spans="1:20" ht="12.75">
      <c r="A11" s="162"/>
      <c r="B11" s="92" t="s">
        <v>13</v>
      </c>
      <c r="C11" s="22"/>
      <c r="D11" s="26"/>
      <c r="E11" s="26"/>
      <c r="F11" s="26"/>
      <c r="G11" s="26"/>
      <c r="H11" s="26"/>
      <c r="I11" s="121"/>
      <c r="J11" s="121"/>
      <c r="K11" s="121"/>
      <c r="L11" s="40"/>
      <c r="N11" s="135"/>
      <c r="O11" s="135"/>
      <c r="P11" s="135"/>
      <c r="Q11" s="135"/>
      <c r="R11" s="135"/>
      <c r="S11" s="135"/>
      <c r="T11" s="135"/>
    </row>
    <row r="12" spans="1:20" ht="12.75">
      <c r="A12" s="162"/>
      <c r="B12" s="93" t="s">
        <v>12</v>
      </c>
      <c r="C12" s="22"/>
      <c r="D12" s="26"/>
      <c r="E12" s="26"/>
      <c r="F12" s="26"/>
      <c r="G12" s="26"/>
      <c r="H12" s="26"/>
      <c r="I12" s="121"/>
      <c r="J12" s="121"/>
      <c r="K12" s="121"/>
      <c r="L12" s="40"/>
      <c r="N12" s="135"/>
      <c r="O12" s="134"/>
      <c r="P12" s="134"/>
      <c r="Q12" s="134"/>
      <c r="R12" s="134"/>
      <c r="S12" s="134"/>
      <c r="T12" s="135"/>
    </row>
    <row r="13" spans="1:20" ht="12.75">
      <c r="A13" s="162"/>
      <c r="B13" s="94" t="s">
        <v>19</v>
      </c>
      <c r="C13" s="111"/>
      <c r="D13" s="112"/>
      <c r="E13" s="112"/>
      <c r="F13" s="112"/>
      <c r="G13" s="112"/>
      <c r="H13" s="112"/>
      <c r="I13" s="122"/>
      <c r="J13" s="122"/>
      <c r="K13" s="122"/>
      <c r="L13" s="113"/>
      <c r="N13" s="135"/>
      <c r="O13" s="135"/>
      <c r="P13" s="135"/>
      <c r="Q13" s="135"/>
      <c r="R13" s="135"/>
      <c r="S13" s="135"/>
      <c r="T13" s="135"/>
    </row>
    <row r="14" spans="1:20" ht="13.5" thickBot="1">
      <c r="A14" s="163"/>
      <c r="B14" s="95" t="s">
        <v>14</v>
      </c>
      <c r="C14" s="23"/>
      <c r="D14" s="27"/>
      <c r="E14" s="27"/>
      <c r="F14" s="27"/>
      <c r="G14" s="27"/>
      <c r="H14" s="27"/>
      <c r="I14" s="123"/>
      <c r="J14" s="123"/>
      <c r="K14" s="123"/>
      <c r="L14" s="41"/>
      <c r="N14" s="135"/>
      <c r="O14" s="136"/>
      <c r="P14" s="137"/>
      <c r="Q14" s="136"/>
      <c r="R14" s="136"/>
      <c r="S14" s="136"/>
      <c r="T14" s="135"/>
    </row>
    <row r="15" spans="1:20" ht="13.5" thickBot="1">
      <c r="A15" s="55"/>
      <c r="B15" s="42"/>
      <c r="N15" s="135"/>
      <c r="O15" s="136"/>
      <c r="P15" s="137"/>
      <c r="Q15" s="136"/>
      <c r="R15" s="136"/>
      <c r="S15" s="136"/>
      <c r="T15" s="135"/>
    </row>
    <row r="16" spans="1:20" ht="12.75">
      <c r="A16" s="161" t="s">
        <v>25</v>
      </c>
      <c r="B16" s="91" t="s">
        <v>17</v>
      </c>
      <c r="C16" s="85"/>
      <c r="D16" s="38"/>
      <c r="E16" s="38"/>
      <c r="F16" s="38"/>
      <c r="G16" s="38"/>
      <c r="H16" s="38"/>
      <c r="I16" s="124"/>
      <c r="J16" s="124"/>
      <c r="K16" s="124"/>
      <c r="L16" s="39"/>
      <c r="N16" s="135"/>
      <c r="O16" s="136"/>
      <c r="P16" s="137"/>
      <c r="Q16" s="136"/>
      <c r="R16" s="136"/>
      <c r="S16" s="136"/>
      <c r="T16" s="135"/>
    </row>
    <row r="17" spans="1:20" ht="12.75">
      <c r="A17" s="162"/>
      <c r="B17" s="92" t="s">
        <v>13</v>
      </c>
      <c r="C17" s="22"/>
      <c r="D17" s="26"/>
      <c r="E17" s="26"/>
      <c r="F17" s="26"/>
      <c r="G17" s="26"/>
      <c r="H17" s="26"/>
      <c r="I17" s="121"/>
      <c r="J17" s="121"/>
      <c r="K17" s="121"/>
      <c r="L17" s="40"/>
      <c r="N17" s="135"/>
      <c r="O17" s="136"/>
      <c r="P17" s="137"/>
      <c r="Q17" s="136"/>
      <c r="R17" s="136"/>
      <c r="S17" s="136"/>
      <c r="T17" s="135"/>
    </row>
    <row r="18" spans="1:20" ht="12.75">
      <c r="A18" s="162"/>
      <c r="B18" s="93" t="s">
        <v>12</v>
      </c>
      <c r="C18" s="22"/>
      <c r="D18" s="26"/>
      <c r="E18" s="26"/>
      <c r="F18" s="26"/>
      <c r="G18" s="26"/>
      <c r="H18" s="26"/>
      <c r="I18" s="121"/>
      <c r="J18" s="121"/>
      <c r="K18" s="121"/>
      <c r="L18" s="40"/>
      <c r="N18" s="135"/>
      <c r="O18" s="135"/>
      <c r="P18" s="135"/>
      <c r="Q18" s="135"/>
      <c r="R18" s="135"/>
      <c r="S18" s="135"/>
      <c r="T18" s="135"/>
    </row>
    <row r="19" spans="1:20" ht="12.75">
      <c r="A19" s="162"/>
      <c r="B19" s="94" t="s">
        <v>19</v>
      </c>
      <c r="C19" s="111"/>
      <c r="D19" s="112"/>
      <c r="E19" s="112"/>
      <c r="F19" s="112"/>
      <c r="G19" s="112"/>
      <c r="H19" s="112"/>
      <c r="I19" s="122"/>
      <c r="J19" s="122"/>
      <c r="K19" s="122"/>
      <c r="L19" s="113"/>
      <c r="N19" s="135"/>
      <c r="O19" s="135"/>
      <c r="P19" s="135"/>
      <c r="Q19" s="135"/>
      <c r="R19" s="135"/>
      <c r="S19" s="135"/>
      <c r="T19" s="135"/>
    </row>
    <row r="20" spans="1:20" ht="13.5" thickBot="1">
      <c r="A20" s="163"/>
      <c r="B20" s="95" t="s">
        <v>14</v>
      </c>
      <c r="C20" s="23"/>
      <c r="D20" s="27"/>
      <c r="E20" s="27"/>
      <c r="F20" s="27"/>
      <c r="G20" s="27"/>
      <c r="H20" s="27"/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/>
      <c r="D22" s="38"/>
      <c r="E22" s="38"/>
      <c r="F22" s="38"/>
      <c r="G22" s="38"/>
      <c r="H22" s="38"/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/>
      <c r="D23" s="26"/>
      <c r="E23" s="26"/>
      <c r="F23" s="26"/>
      <c r="G23" s="26"/>
      <c r="H23" s="26"/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/>
      <c r="D24" s="26"/>
      <c r="E24" s="26"/>
      <c r="F24" s="26"/>
      <c r="G24" s="26"/>
      <c r="H24" s="26"/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11"/>
      <c r="D25" s="112"/>
      <c r="E25" s="112"/>
      <c r="F25" s="112"/>
      <c r="G25" s="112"/>
      <c r="H25" s="112"/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/>
      <c r="D26" s="27"/>
      <c r="E26" s="27"/>
      <c r="F26" s="27"/>
      <c r="G26" s="27"/>
      <c r="H26" s="27"/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/>
      <c r="D28" s="38"/>
      <c r="E28" s="38"/>
      <c r="F28" s="38"/>
      <c r="G28" s="38"/>
      <c r="H28" s="38"/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/>
      <c r="D29" s="26"/>
      <c r="E29" s="26"/>
      <c r="F29" s="26"/>
      <c r="G29" s="26"/>
      <c r="H29" s="26"/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/>
      <c r="D30" s="26"/>
      <c r="E30" s="26"/>
      <c r="F30" s="26"/>
      <c r="G30" s="26"/>
      <c r="H30" s="26"/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11"/>
      <c r="D31" s="112"/>
      <c r="E31" s="112"/>
      <c r="F31" s="112"/>
      <c r="G31" s="112"/>
      <c r="H31" s="112"/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/>
      <c r="D32" s="27"/>
      <c r="E32" s="27"/>
      <c r="F32" s="27"/>
      <c r="G32" s="27"/>
      <c r="H32" s="27"/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2</v>
      </c>
      <c r="E64" s="51">
        <f t="shared" si="0"/>
        <v>3</v>
      </c>
      <c r="F64" s="51">
        <f t="shared" si="0"/>
        <v>4</v>
      </c>
      <c r="G64" s="51">
        <f t="shared" si="0"/>
        <v>5</v>
      </c>
      <c r="H64" s="51">
        <f t="shared" si="0"/>
        <v>6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0</v>
      </c>
      <c r="D66" s="26">
        <f aca="true" t="shared" si="2" ref="D66:L66">SUM(D62,D56,D50,D44,D38,D32,D26,D20,D14,D8)</f>
        <v>0</v>
      </c>
      <c r="E66" s="26">
        <f t="shared" si="2"/>
        <v>0</v>
      </c>
      <c r="F66" s="26">
        <f t="shared" si="2"/>
        <v>0</v>
      </c>
      <c r="G66" s="26">
        <f t="shared" si="2"/>
        <v>0</v>
      </c>
      <c r="H66" s="26">
        <f t="shared" si="2"/>
        <v>0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0</v>
      </c>
      <c r="D67" s="26">
        <f aca="true" t="shared" si="3" ref="D67:L67">SUM(D60,D54,D48,D42,D36,D30,D24,D18,D12,D6)</f>
        <v>0</v>
      </c>
      <c r="E67" s="26">
        <f t="shared" si="3"/>
        <v>0</v>
      </c>
      <c r="F67" s="26">
        <f t="shared" si="3"/>
        <v>0</v>
      </c>
      <c r="G67" s="26">
        <f t="shared" si="3"/>
        <v>0</v>
      </c>
      <c r="H67" s="26">
        <f t="shared" si="3"/>
        <v>0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0</v>
      </c>
      <c r="D68" s="27">
        <f aca="true" t="shared" si="4" ref="D68:L68">SUM(D59,D53,D47,D41,D35,D29,D23,D17,D11,D5)</f>
        <v>0</v>
      </c>
      <c r="E68" s="27">
        <f t="shared" si="4"/>
        <v>0</v>
      </c>
      <c r="F68" s="27">
        <f t="shared" si="4"/>
        <v>0</v>
      </c>
      <c r="G68" s="27">
        <f t="shared" si="4"/>
        <v>0</v>
      </c>
      <c r="H68" s="27">
        <f t="shared" si="4"/>
        <v>0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1.0004</v>
      </c>
      <c r="E70">
        <f t="shared" si="5"/>
        <v>1.0005</v>
      </c>
      <c r="F70">
        <f t="shared" si="5"/>
        <v>1.0006</v>
      </c>
      <c r="G70">
        <f t="shared" si="5"/>
        <v>1.0007</v>
      </c>
      <c r="H70">
        <f t="shared" si="5"/>
        <v>1.0008</v>
      </c>
      <c r="I70">
        <f t="shared" si="5"/>
        <v>1.0009</v>
      </c>
      <c r="J70">
        <f t="shared" si="5"/>
        <v>1.001</v>
      </c>
      <c r="K70">
        <f t="shared" si="5"/>
        <v>1.0011</v>
      </c>
      <c r="L70">
        <f t="shared" si="5"/>
        <v>1.0012</v>
      </c>
    </row>
  </sheetData>
  <sheetProtection/>
  <mergeCells count="20">
    <mergeCell ref="A58:A62"/>
    <mergeCell ref="A4:A8"/>
    <mergeCell ref="A64:A68"/>
    <mergeCell ref="A34:A38"/>
    <mergeCell ref="A10:A14"/>
    <mergeCell ref="A16:A20"/>
    <mergeCell ref="A22:A26"/>
    <mergeCell ref="A28:A32"/>
    <mergeCell ref="A40:A44"/>
    <mergeCell ref="A46:A50"/>
    <mergeCell ref="A52:A56"/>
    <mergeCell ref="O3:S3"/>
    <mergeCell ref="O5:P5"/>
    <mergeCell ref="O6:P6"/>
    <mergeCell ref="O7:P7"/>
    <mergeCell ref="O8:P8"/>
    <mergeCell ref="Q5:R5"/>
    <mergeCell ref="Q6:R6"/>
    <mergeCell ref="Q7:R7"/>
    <mergeCell ref="Q8:R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AM80"/>
  <sheetViews>
    <sheetView zoomScalePageLayoutView="0" workbookViewId="0" topLeftCell="A1">
      <selection activeCell="Q58" sqref="Q58"/>
    </sheetView>
  </sheetViews>
  <sheetFormatPr defaultColWidth="11.421875" defaultRowHeight="12.75"/>
  <cols>
    <col min="1" max="1" width="17.00390625" style="0" customWidth="1"/>
    <col min="2" max="2" width="1.57421875" style="0" customWidth="1"/>
    <col min="3" max="3" width="18.7109375" style="0" customWidth="1"/>
    <col min="4" max="4" width="7.421875" style="0" bestFit="1" customWidth="1"/>
    <col min="5" max="5" width="5.421875" style="0" customWidth="1"/>
    <col min="6" max="6" width="6.421875" style="0" customWidth="1"/>
    <col min="7" max="7" width="5.00390625" style="0" customWidth="1"/>
    <col min="8" max="8" width="4.421875" style="0" hidden="1" customWidth="1"/>
    <col min="9" max="9" width="7.00390625" style="0" hidden="1" customWidth="1"/>
    <col min="10" max="10" width="7.57421875" style="0" hidden="1" customWidth="1"/>
    <col min="11" max="11" width="6.140625" style="73" hidden="1" customWidth="1"/>
    <col min="12" max="12" width="6.57421875" style="76" hidden="1" customWidth="1"/>
    <col min="13" max="13" width="8.7109375" style="79" hidden="1" customWidth="1"/>
    <col min="14" max="14" width="4.57421875" style="0" hidden="1" customWidth="1"/>
    <col min="15" max="15" width="4.140625" style="0" customWidth="1"/>
    <col min="16" max="16" width="7.421875" style="0" bestFit="1" customWidth="1"/>
    <col min="17" max="17" width="4.140625" style="0" customWidth="1"/>
    <col min="18" max="18" width="5.00390625" style="0" customWidth="1"/>
    <col min="19" max="19" width="4.57421875" style="0" bestFit="1" customWidth="1"/>
    <col min="20" max="20" width="5.00390625" style="0" bestFit="1" customWidth="1"/>
    <col min="21" max="21" width="4.140625" style="0" customWidth="1"/>
    <col min="22" max="22" width="7.421875" style="0" bestFit="1" customWidth="1"/>
    <col min="23" max="23" width="4.140625" style="0" customWidth="1"/>
    <col min="24" max="24" width="5.00390625" style="0" bestFit="1" customWidth="1"/>
    <col min="25" max="25" width="4.57421875" style="0" bestFit="1" customWidth="1"/>
    <col min="26" max="26" width="5.00390625" style="0" bestFit="1" customWidth="1"/>
    <col min="27" max="27" width="4.140625" style="0" customWidth="1"/>
    <col min="28" max="28" width="7.421875" style="0" bestFit="1" customWidth="1"/>
    <col min="29" max="29" width="4.140625" style="0" customWidth="1"/>
    <col min="30" max="30" width="5.00390625" style="0" bestFit="1" customWidth="1"/>
    <col min="31" max="31" width="4.57421875" style="0" bestFit="1" customWidth="1"/>
    <col min="32" max="32" width="5.00390625" style="0" bestFit="1" customWidth="1"/>
    <col min="33" max="33" width="4.140625" style="0" customWidth="1"/>
    <col min="34" max="34" width="7.421875" style="0" bestFit="1" customWidth="1"/>
    <col min="35" max="35" width="4.140625" style="0" customWidth="1"/>
    <col min="36" max="36" width="5.00390625" style="0" bestFit="1" customWidth="1"/>
    <col min="37" max="37" width="4.57421875" style="0" bestFit="1" customWidth="1"/>
    <col min="38" max="38" width="5.00390625" style="0" bestFit="1" customWidth="1"/>
    <col min="39" max="47" width="4.140625" style="0" customWidth="1"/>
    <col min="48" max="48" width="3.8515625" style="0" customWidth="1"/>
    <col min="49" max="49" width="4.8515625" style="0" customWidth="1"/>
    <col min="50" max="50" width="4.7109375" style="0" customWidth="1"/>
    <col min="51" max="51" width="4.57421875" style="0" customWidth="1"/>
    <col min="52" max="52" width="4.28125" style="0" customWidth="1"/>
    <col min="53" max="53" width="4.57421875" style="0" customWidth="1"/>
    <col min="54" max="54" width="8.00390625" style="0" customWidth="1"/>
    <col min="55" max="56" width="4.140625" style="0" customWidth="1"/>
    <col min="57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9" width="4.140625" style="0" customWidth="1"/>
  </cols>
  <sheetData>
    <row r="2" spans="1:5" ht="26.25">
      <c r="A2" s="157" t="s">
        <v>51</v>
      </c>
      <c r="B2" s="157"/>
      <c r="C2" s="157"/>
      <c r="E2" s="1" t="s">
        <v>62</v>
      </c>
    </row>
    <row r="6" spans="1:4" ht="15">
      <c r="A6" s="3" t="s">
        <v>2</v>
      </c>
      <c r="B6" s="4" t="s">
        <v>1</v>
      </c>
      <c r="C6" s="90" t="s">
        <v>63</v>
      </c>
      <c r="D6" s="3"/>
    </row>
    <row r="7" spans="1:4" ht="15">
      <c r="A7" s="3" t="s">
        <v>3</v>
      </c>
      <c r="B7" s="4" t="s">
        <v>1</v>
      </c>
      <c r="C7" s="5" t="s">
        <v>47</v>
      </c>
      <c r="D7" s="3"/>
    </row>
    <row r="8" spans="1:4" ht="15">
      <c r="A8" s="3" t="s">
        <v>4</v>
      </c>
      <c r="B8" s="4" t="s">
        <v>1</v>
      </c>
      <c r="C8" s="3" t="s">
        <v>46</v>
      </c>
      <c r="D8" s="3"/>
    </row>
    <row r="9" spans="1:4" ht="15">
      <c r="A9" s="3" t="s">
        <v>8</v>
      </c>
      <c r="B9" s="4" t="s">
        <v>1</v>
      </c>
      <c r="C9" s="3" t="s">
        <v>64</v>
      </c>
      <c r="D9" s="3"/>
    </row>
    <row r="10" spans="1:4" ht="15">
      <c r="A10" s="3" t="s">
        <v>5</v>
      </c>
      <c r="B10" s="4" t="s">
        <v>1</v>
      </c>
      <c r="C10" s="90" t="s">
        <v>177</v>
      </c>
      <c r="D10" s="3"/>
    </row>
    <row r="11" spans="1:4" ht="15">
      <c r="A11" s="90" t="s">
        <v>45</v>
      </c>
      <c r="B11" s="4" t="s">
        <v>1</v>
      </c>
      <c r="C11" s="131" t="s">
        <v>65</v>
      </c>
      <c r="D11" s="3"/>
    </row>
    <row r="12" spans="1:4" ht="15">
      <c r="A12" s="3" t="s">
        <v>6</v>
      </c>
      <c r="B12" s="4" t="s">
        <v>1</v>
      </c>
      <c r="C12" s="90" t="s">
        <v>31</v>
      </c>
      <c r="D12" s="3"/>
    </row>
    <row r="13" spans="1:4" ht="15">
      <c r="A13" s="3" t="s">
        <v>7</v>
      </c>
      <c r="B13" s="4" t="s">
        <v>1</v>
      </c>
      <c r="C13" s="3" t="s">
        <v>0</v>
      </c>
      <c r="D13" s="3"/>
    </row>
    <row r="14" ht="13.5" thickBot="1"/>
    <row r="15" spans="4:38" ht="13.5" thickBot="1">
      <c r="D15" s="158" t="s">
        <v>52</v>
      </c>
      <c r="E15" s="159"/>
      <c r="F15" s="160"/>
      <c r="G15" s="87"/>
      <c r="H15" s="8"/>
      <c r="I15" s="8"/>
      <c r="J15" s="8"/>
      <c r="K15" s="74"/>
      <c r="L15" s="77"/>
      <c r="M15" s="80"/>
      <c r="N15" s="8"/>
      <c r="Q15" s="154" t="s">
        <v>66</v>
      </c>
      <c r="R15" s="155"/>
      <c r="S15" s="155"/>
      <c r="T15" s="156"/>
      <c r="U15" s="37"/>
      <c r="W15" s="154" t="s">
        <v>91</v>
      </c>
      <c r="X15" s="155"/>
      <c r="Y15" s="155"/>
      <c r="Z15" s="156"/>
      <c r="AA15" s="31"/>
      <c r="AC15" s="154" t="s">
        <v>133</v>
      </c>
      <c r="AD15" s="155"/>
      <c r="AE15" s="155"/>
      <c r="AF15" s="156"/>
      <c r="AG15" s="31"/>
      <c r="AI15" s="154" t="s">
        <v>155</v>
      </c>
      <c r="AJ15" s="155"/>
      <c r="AK15" s="155"/>
      <c r="AL15" s="156"/>
    </row>
    <row r="16" spans="1:38" ht="75" customHeight="1" thickBot="1">
      <c r="A16" s="9" t="s">
        <v>10</v>
      </c>
      <c r="C16" s="9" t="s">
        <v>9</v>
      </c>
      <c r="D16" s="16" t="s">
        <v>11</v>
      </c>
      <c r="E16" s="18" t="s">
        <v>15</v>
      </c>
      <c r="F16" s="17" t="s">
        <v>16</v>
      </c>
      <c r="G16" s="45"/>
      <c r="H16" s="6"/>
      <c r="I16" s="6"/>
      <c r="J16" s="6"/>
      <c r="K16" s="16" t="s">
        <v>11</v>
      </c>
      <c r="L16" s="126" t="s">
        <v>15</v>
      </c>
      <c r="M16" s="128" t="s">
        <v>16</v>
      </c>
      <c r="N16" s="6"/>
      <c r="P16" s="56" t="s">
        <v>18</v>
      </c>
      <c r="Q16" s="56" t="s">
        <v>10</v>
      </c>
      <c r="R16" s="57" t="s">
        <v>14</v>
      </c>
      <c r="S16" s="58" t="s">
        <v>12</v>
      </c>
      <c r="T16" s="59" t="s">
        <v>13</v>
      </c>
      <c r="U16" s="45"/>
      <c r="V16" s="56" t="s">
        <v>18</v>
      </c>
      <c r="W16" s="56" t="s">
        <v>10</v>
      </c>
      <c r="X16" s="57" t="s">
        <v>14</v>
      </c>
      <c r="Y16" s="58" t="s">
        <v>12</v>
      </c>
      <c r="Z16" s="59" t="s">
        <v>13</v>
      </c>
      <c r="AA16" s="31"/>
      <c r="AB16" s="56" t="s">
        <v>18</v>
      </c>
      <c r="AC16" s="56" t="s">
        <v>10</v>
      </c>
      <c r="AD16" s="57" t="s">
        <v>14</v>
      </c>
      <c r="AE16" s="58" t="s">
        <v>12</v>
      </c>
      <c r="AF16" s="59" t="s">
        <v>13</v>
      </c>
      <c r="AG16" s="31"/>
      <c r="AH16" s="56" t="s">
        <v>18</v>
      </c>
      <c r="AI16" s="56" t="s">
        <v>10</v>
      </c>
      <c r="AJ16" s="57" t="s">
        <v>14</v>
      </c>
      <c r="AK16" s="58" t="s">
        <v>12</v>
      </c>
      <c r="AL16" s="59" t="s">
        <v>13</v>
      </c>
    </row>
    <row r="17" spans="1:33" ht="9" customHeight="1" thickBot="1">
      <c r="A17" s="7"/>
      <c r="C17" s="7"/>
      <c r="D17" s="82"/>
      <c r="E17" s="83"/>
      <c r="F17" s="84"/>
      <c r="G17" s="45"/>
      <c r="H17" s="6"/>
      <c r="I17" s="6"/>
      <c r="J17" s="6"/>
      <c r="K17" s="75"/>
      <c r="L17" s="78"/>
      <c r="M17" s="81"/>
      <c r="N17" s="6"/>
      <c r="U17" s="48"/>
      <c r="AA17" s="31"/>
      <c r="AG17" s="31"/>
    </row>
    <row r="18" spans="1:38" ht="12.75">
      <c r="A18" s="109" t="s">
        <v>38</v>
      </c>
      <c r="B18" s="24"/>
      <c r="C18" s="24" t="str">
        <f>VLOOKUP(1,H$71:M$80,3,FALSE)</f>
        <v>Stefan</v>
      </c>
      <c r="D18" s="24">
        <f>VLOOKUP(1,H71:M80,4,FALSE)</f>
        <v>175</v>
      </c>
      <c r="E18" s="24">
        <f>VLOOKUP(1,H71:M80,5,FALSE)</f>
        <v>52</v>
      </c>
      <c r="F18" s="25">
        <f>VLOOKUP(1,H71:M80,6,FALSE)</f>
        <v>5087</v>
      </c>
      <c r="G18" s="31"/>
      <c r="J18" s="31" t="str">
        <f>Vorlage!$C$3</f>
        <v>Stefan</v>
      </c>
      <c r="K18" s="73">
        <f>VLOOKUP($J18,$P$18:$T$27,3,FALSE)+VLOOKUP($J18,$V$18:$Z$27,3,FALSE)+VLOOKUP($J18,$AB$18:$AF$27,3,FALSE)+VLOOKUP($J18,$AH$18:$AL$27,3,FALSE)</f>
        <v>46</v>
      </c>
      <c r="L18" s="127">
        <f>VLOOKUP($J18,$P$18:$T$27,4,FALSE)+VLOOKUP($J18,$V$18:$Z$27,4,FALSE)+VLOOKUP($J18,$AB$18:$AF$27,4,FALSE)+VLOOKUP($J18,$AH$18:$AL$27,4,FALSE)</f>
        <v>16</v>
      </c>
      <c r="M18" s="129">
        <f>VLOOKUP($J18,$P$18:$T$27,5,FALSE)+VLOOKUP($J18,$V$18:$Z$27,5,FALSE)+VLOOKUP($J18,$AB$18:$AF$27,5,FALSE)+VLOOKUP($J18,$AH$18:$AL$27,5,FALSE)</f>
        <v>1522</v>
      </c>
      <c r="P18" s="63" t="str">
        <f ca="1">HLOOKUP(Q18,INDIRECT(Q$15&amp;"!$C$64:$l$68"),2,FALSE)</f>
        <v>Stefan</v>
      </c>
      <c r="Q18" s="64">
        <v>1</v>
      </c>
      <c r="R18" s="65">
        <f ca="1">HLOOKUP(Q18,INDIRECT(Q15&amp;"!$C$64:$l$68"),3,FALSE)</f>
        <v>16</v>
      </c>
      <c r="S18" s="66">
        <f ca="1">HLOOKUP($Q18,INDIRECT(Q$15&amp;"!$C$64:$l$68"),4,FALSE)</f>
        <v>1</v>
      </c>
      <c r="T18" s="67">
        <f ca="1">HLOOKUP($Q18,INDIRECT(Q$15&amp;"!$C$64:$l$68"),5,FALSE)</f>
        <v>400</v>
      </c>
      <c r="U18" s="48"/>
      <c r="V18" s="63" t="str">
        <f ca="1">HLOOKUP(W18,INDIRECT(W$15&amp;"!$C$64:$l$68"),2,FALSE)</f>
        <v>Rainer</v>
      </c>
      <c r="W18" s="64">
        <v>1</v>
      </c>
      <c r="X18" s="65">
        <f ca="1">HLOOKUP($Q18,INDIRECT(W$15&amp;"!$C$64:$l$68"),3,FALSE)</f>
        <v>15</v>
      </c>
      <c r="Y18" s="66">
        <f ca="1">HLOOKUP($Q18,INDIRECT(W$15&amp;"!$C$64:$l$68"),4,FALSE)</f>
        <v>2</v>
      </c>
      <c r="Z18" s="67">
        <f ca="1">HLOOKUP($Q18,INDIRECT(W$15&amp;"!$C$64:$l$68"),5,FALSE)</f>
        <v>399</v>
      </c>
      <c r="AA18" s="31"/>
      <c r="AB18" s="63" t="str">
        <f ca="1">HLOOKUP(AC18,INDIRECT(AC$15&amp;"!$C$64:$l$68"),2,FALSE)</f>
        <v>Stefan</v>
      </c>
      <c r="AC18" s="64">
        <v>1</v>
      </c>
      <c r="AD18" s="65">
        <f ca="1">HLOOKUP($Q18,INDIRECT(AC$15&amp;"!$C$64:$l$68"),3,FALSE)</f>
        <v>13</v>
      </c>
      <c r="AE18" s="66">
        <f ca="1">HLOOKUP($Q18,INDIRECT(AC$15&amp;"!$C$64:$l$68"),4,FALSE)</f>
        <v>2</v>
      </c>
      <c r="AF18" s="67">
        <f ca="1">HLOOKUP($Q18,INDIRECT(AC$15&amp;"!$C$64:$l$68"),5,FALSE)</f>
        <v>396</v>
      </c>
      <c r="AG18" s="31"/>
      <c r="AH18" s="63" t="str">
        <f ca="1">HLOOKUP(AI18,INDIRECT(AI$15&amp;"!$C$64:$l$68"),2,FALSE)</f>
        <v>Mecky</v>
      </c>
      <c r="AI18" s="64">
        <v>1</v>
      </c>
      <c r="AJ18" s="65">
        <f ca="1">HLOOKUP($Q18,INDIRECT(AI$15&amp;"!$C$64:$l$68"),3,FALSE)</f>
        <v>15</v>
      </c>
      <c r="AK18" s="66">
        <f ca="1">HLOOKUP($Q18,INDIRECT(AI$15&amp;"!$C$64:$l$68"),4,FALSE)</f>
        <v>10</v>
      </c>
      <c r="AL18" s="67">
        <f ca="1">HLOOKUP($Q18,INDIRECT(AI$15&amp;"!$C$64:$l$68"),5,FALSE)</f>
        <v>393</v>
      </c>
    </row>
    <row r="19" spans="1:38" ht="12.75">
      <c r="A19" s="52" t="s">
        <v>39</v>
      </c>
      <c r="B19" s="10"/>
      <c r="C19" s="10" t="str">
        <f>VLOOKUP(2,$H$71:$M$80,3,FALSE)</f>
        <v>Mecky</v>
      </c>
      <c r="D19" s="10">
        <f>VLOOKUP(2,H71:M80,4,FALSE)</f>
        <v>118</v>
      </c>
      <c r="E19" s="10">
        <f>VLOOKUP(2,H71:M80,5,FALSE)</f>
        <v>118</v>
      </c>
      <c r="F19" s="12">
        <f>VLOOKUP(2,H71:M80,6,FALSE)</f>
        <v>4213</v>
      </c>
      <c r="G19" s="31"/>
      <c r="J19" s="31" t="str">
        <f>Vorlage!$D$3</f>
        <v>Rainer</v>
      </c>
      <c r="K19" s="73">
        <f aca="true" t="shared" si="0" ref="K19:K27">VLOOKUP($J19,$P$18:$T$27,3,FALSE)+VLOOKUP($J19,$V$18:$Z$27,3,FALSE)+VLOOKUP($J19,$AB$18:$AF$27,3,FALSE)+VLOOKUP($J19,$AH$18:$AL$27,3,FALSE)</f>
        <v>43</v>
      </c>
      <c r="L19" s="127">
        <f aca="true" t="shared" si="1" ref="L19:L27">VLOOKUP($J19,$P$18:$T$27,4,FALSE)+VLOOKUP($J19,$V$18:$Z$27,4,FALSE)+VLOOKUP($J19,$AB$18:$AF$27,4,FALSE)+VLOOKUP($J19,$AH$18:$AL$27,4,FALSE)</f>
        <v>33</v>
      </c>
      <c r="M19" s="129">
        <f aca="true" t="shared" si="2" ref="M19:M27">VLOOKUP($J19,$P$18:$T$27,5,FALSE)+VLOOKUP($J19,$V$18:$Z$27,5,FALSE)+VLOOKUP($J19,$AB$18:$AF$27,5,FALSE)+VLOOKUP($J19,$AH$18:$AL$27,5,FALSE)</f>
        <v>1526</v>
      </c>
      <c r="P19" s="11" t="str">
        <f aca="true" ca="1" t="shared" si="3" ref="P19:P27">HLOOKUP(Q19,INDIRECT(Q$15&amp;"!$C$64:$l$68"),2,FALSE)</f>
        <v>Mecky</v>
      </c>
      <c r="Q19" s="60">
        <v>2</v>
      </c>
      <c r="R19" s="61">
        <f aca="true" ca="1" t="shared" si="4" ref="R19:R27">HLOOKUP($Q19,INDIRECT(Q$15&amp;"!$C$64:$l$68"),3,FALSE)</f>
        <v>13</v>
      </c>
      <c r="S19" s="62">
        <f aca="true" ca="1" t="shared" si="5" ref="S19:S27">HLOOKUP($Q19,INDIRECT(Q$15&amp;"!$C$64:$l$68"),4,FALSE)</f>
        <v>2</v>
      </c>
      <c r="T19" s="68">
        <f aca="true" ca="1" t="shared" si="6" ref="T19:T27">HLOOKUP($Q19,INDIRECT(Q$15&amp;"!$C$64:$l$68"),5,FALSE)</f>
        <v>396</v>
      </c>
      <c r="U19" s="48"/>
      <c r="V19" s="11" t="str">
        <f aca="true" ca="1" t="shared" si="7" ref="V19:V27">HLOOKUP(W19,INDIRECT(W$15&amp;"!$C$64:$l$68"),2,FALSE)</f>
        <v>Mecky</v>
      </c>
      <c r="W19" s="60">
        <v>2</v>
      </c>
      <c r="X19" s="61">
        <f aca="true" ca="1" t="shared" si="8" ref="X19:X27">HLOOKUP($Q19,INDIRECT(W$15&amp;"!$C$64:$l$68"),3,FALSE)</f>
        <v>12</v>
      </c>
      <c r="Y19" s="62">
        <f aca="true" ca="1" t="shared" si="9" ref="Y19:Y27">HLOOKUP($Q19,INDIRECT(W$15&amp;"!$C$64:$l$68"),4,FALSE)</f>
        <v>1</v>
      </c>
      <c r="Z19" s="68">
        <f aca="true" ca="1" t="shared" si="10" ref="Z19:Z27">HLOOKUP($Q19,INDIRECT(W$15&amp;"!$C$64:$l$68"),5,FALSE)</f>
        <v>394</v>
      </c>
      <c r="AA19" s="31"/>
      <c r="AB19" s="11" t="str">
        <f aca="true" ca="1" t="shared" si="11" ref="AB19:AB27">HLOOKUP(AC19,INDIRECT(AC$15&amp;"!$C$64:$l$68"),2,FALSE)</f>
        <v>Mecky</v>
      </c>
      <c r="AC19" s="60">
        <v>2</v>
      </c>
      <c r="AD19" s="61">
        <f aca="true" ca="1" t="shared" si="12" ref="AD19:AD27">HLOOKUP($Q19,INDIRECT(AC$15&amp;"!$C$64:$l$68"),3,FALSE)</f>
        <v>13</v>
      </c>
      <c r="AE19" s="62">
        <f aca="true" ca="1" t="shared" si="13" ref="AE19:AE27">HLOOKUP($Q19,INDIRECT(AC$15&amp;"!$C$64:$l$68"),4,FALSE)</f>
        <v>4</v>
      </c>
      <c r="AF19" s="68">
        <f aca="true" ca="1" t="shared" si="14" ref="AF19:AF27">HLOOKUP($Q19,INDIRECT(AC$15&amp;"!$C$64:$l$68"),5,FALSE)</f>
        <v>392</v>
      </c>
      <c r="AG19" s="31"/>
      <c r="AH19" s="11" t="str">
        <f aca="true" ca="1" t="shared" si="15" ref="AH19:AH27">HLOOKUP(AI19,INDIRECT(AI$15&amp;"!$C$64:$l$68"),2,FALSE)</f>
        <v>Andy</v>
      </c>
      <c r="AI19" s="60">
        <v>2</v>
      </c>
      <c r="AJ19" s="61">
        <f aca="true" ca="1" t="shared" si="16" ref="AJ19:AJ27">HLOOKUP($Q19,INDIRECT(AI$15&amp;"!$C$64:$l$68"),3,FALSE)</f>
        <v>13</v>
      </c>
      <c r="AK19" s="62">
        <f aca="true" ca="1" t="shared" si="17" ref="AK19:AK27">HLOOKUP($Q19,INDIRECT(AI$15&amp;"!$C$64:$l$68"),4,FALSE)</f>
        <v>10</v>
      </c>
      <c r="AL19" s="68">
        <f aca="true" ca="1" t="shared" si="18" ref="AL19:AL27">HLOOKUP($Q19,INDIRECT(AI$15&amp;"!$C$64:$l$68"),5,FALSE)</f>
        <v>388</v>
      </c>
    </row>
    <row r="20" spans="1:38" ht="12.75">
      <c r="A20" s="52" t="s">
        <v>40</v>
      </c>
      <c r="B20" s="10"/>
      <c r="C20" s="10" t="str">
        <f>VLOOKUP(3,$H$71:$M$80,3,FALSE)</f>
        <v>Thomas S.</v>
      </c>
      <c r="D20" s="10">
        <f>VLOOKUP(3,H71:M80,4,FALSE)</f>
        <v>116</v>
      </c>
      <c r="E20" s="10">
        <f>VLOOKUP(3,H71:M80,5,FALSE)</f>
        <v>69</v>
      </c>
      <c r="F20" s="12">
        <f>VLOOKUP(3,H71:M80,6,FALSE)</f>
        <v>4961</v>
      </c>
      <c r="G20" s="31"/>
      <c r="J20" s="31" t="str">
        <f>Vorlage!$E$3</f>
        <v>Andy</v>
      </c>
      <c r="K20" s="73">
        <f t="shared" si="0"/>
        <v>41</v>
      </c>
      <c r="L20" s="127">
        <f t="shared" si="1"/>
        <v>46</v>
      </c>
      <c r="M20" s="129">
        <f t="shared" si="2"/>
        <v>1546</v>
      </c>
      <c r="P20" s="11" t="str">
        <f ca="1" t="shared" si="3"/>
        <v>Rainer</v>
      </c>
      <c r="Q20" s="60">
        <v>3</v>
      </c>
      <c r="R20" s="61">
        <f ca="1" t="shared" si="4"/>
        <v>12</v>
      </c>
      <c r="S20" s="62">
        <f ca="1" t="shared" si="5"/>
        <v>11</v>
      </c>
      <c r="T20" s="68">
        <f ca="1" t="shared" si="6"/>
        <v>397</v>
      </c>
      <c r="U20" s="48"/>
      <c r="V20" s="11" t="str">
        <f ca="1" t="shared" si="7"/>
        <v>Stefan</v>
      </c>
      <c r="W20" s="60">
        <v>3</v>
      </c>
      <c r="X20" s="61">
        <f ca="1" t="shared" si="8"/>
        <v>10</v>
      </c>
      <c r="Y20" s="62">
        <f ca="1" t="shared" si="9"/>
        <v>3</v>
      </c>
      <c r="Z20" s="68">
        <f ca="1" t="shared" si="10"/>
        <v>387</v>
      </c>
      <c r="AA20" s="31"/>
      <c r="AB20" s="11" t="str">
        <f ca="1" t="shared" si="11"/>
        <v>Rainer</v>
      </c>
      <c r="AC20" s="60">
        <v>3</v>
      </c>
      <c r="AD20" s="61">
        <f ca="1" t="shared" si="12"/>
        <v>10</v>
      </c>
      <c r="AE20" s="62">
        <f ca="1" t="shared" si="13"/>
        <v>2</v>
      </c>
      <c r="AF20" s="68">
        <f ca="1" t="shared" si="14"/>
        <v>392</v>
      </c>
      <c r="AG20" s="31"/>
      <c r="AH20" s="11" t="str">
        <f ca="1" t="shared" si="15"/>
        <v>Thomas S.</v>
      </c>
      <c r="AI20" s="60">
        <v>3</v>
      </c>
      <c r="AJ20" s="61">
        <f ca="1" t="shared" si="16"/>
        <v>9</v>
      </c>
      <c r="AK20" s="62">
        <f ca="1" t="shared" si="17"/>
        <v>6</v>
      </c>
      <c r="AL20" s="68">
        <f ca="1" t="shared" si="18"/>
        <v>372</v>
      </c>
    </row>
    <row r="21" spans="1:38" ht="12.75">
      <c r="A21" s="52" t="s">
        <v>41</v>
      </c>
      <c r="B21" s="10"/>
      <c r="C21" s="10" t="str">
        <f>VLOOKUP(4,$H$71:$M$77,3,FALSE)</f>
        <v>Rainer</v>
      </c>
      <c r="D21" s="10">
        <f>VLOOKUP(4,H71:M80,4,FALSE)</f>
        <v>113</v>
      </c>
      <c r="E21" s="10">
        <f>VLOOKUP(4,H71:M80,5,FALSE)</f>
        <v>152</v>
      </c>
      <c r="F21" s="12">
        <f>VLOOKUP(4,H71:M80,6,FALSE)</f>
        <v>4526</v>
      </c>
      <c r="G21" s="31"/>
      <c r="J21" s="31" t="str">
        <f>Vorlage!$F$3</f>
        <v>Mecky</v>
      </c>
      <c r="K21" s="73">
        <f t="shared" si="0"/>
        <v>53</v>
      </c>
      <c r="L21" s="127">
        <f t="shared" si="1"/>
        <v>17</v>
      </c>
      <c r="M21" s="129">
        <f t="shared" si="2"/>
        <v>1575</v>
      </c>
      <c r="P21" s="11" t="str">
        <f ca="1" t="shared" si="3"/>
        <v>Andy</v>
      </c>
      <c r="Q21" s="60">
        <v>4</v>
      </c>
      <c r="R21" s="61">
        <f ca="1" t="shared" si="4"/>
        <v>9</v>
      </c>
      <c r="S21" s="62">
        <f ca="1" t="shared" si="5"/>
        <v>18</v>
      </c>
      <c r="T21" s="68">
        <f ca="1" t="shared" si="6"/>
        <v>387</v>
      </c>
      <c r="U21" s="48"/>
      <c r="V21" s="11" t="str">
        <f ca="1" t="shared" si="7"/>
        <v>Andy</v>
      </c>
      <c r="W21" s="60">
        <v>4</v>
      </c>
      <c r="X21" s="61">
        <f ca="1" t="shared" si="8"/>
        <v>9</v>
      </c>
      <c r="Y21" s="62">
        <f ca="1" t="shared" si="9"/>
        <v>6</v>
      </c>
      <c r="Z21" s="68">
        <f ca="1" t="shared" si="10"/>
        <v>384</v>
      </c>
      <c r="AA21" s="31"/>
      <c r="AB21" s="11" t="str">
        <f ca="1" t="shared" si="11"/>
        <v>Andy</v>
      </c>
      <c r="AC21" s="60">
        <v>4</v>
      </c>
      <c r="AD21" s="61">
        <f ca="1" t="shared" si="12"/>
        <v>10</v>
      </c>
      <c r="AE21" s="62">
        <f ca="1" t="shared" si="13"/>
        <v>12</v>
      </c>
      <c r="AF21" s="68">
        <f ca="1" t="shared" si="14"/>
        <v>387</v>
      </c>
      <c r="AG21" s="31"/>
      <c r="AH21" s="11" t="str">
        <f ca="1" t="shared" si="15"/>
        <v>Stefan</v>
      </c>
      <c r="AI21" s="60">
        <v>4</v>
      </c>
      <c r="AJ21" s="61">
        <f ca="1" t="shared" si="16"/>
        <v>7</v>
      </c>
      <c r="AK21" s="62">
        <f ca="1" t="shared" si="17"/>
        <v>10</v>
      </c>
      <c r="AL21" s="68">
        <f ca="1" t="shared" si="18"/>
        <v>339</v>
      </c>
    </row>
    <row r="22" spans="1:38" ht="12.75">
      <c r="A22" s="52" t="s">
        <v>42</v>
      </c>
      <c r="B22" s="10"/>
      <c r="C22" s="10" t="str">
        <f>VLOOKUP(5,$H$71:$M$80,3,FALSE)</f>
        <v>Andy</v>
      </c>
      <c r="D22" s="10">
        <f>VLOOKUP(5,H71:M80,4,FALSE)</f>
        <v>82</v>
      </c>
      <c r="E22" s="10">
        <f>VLOOKUP(5,H71:M80,5,FALSE)</f>
        <v>159</v>
      </c>
      <c r="F22" s="12">
        <f>VLOOKUP(5,H71:M80,6,FALSE)</f>
        <v>3424</v>
      </c>
      <c r="G22" s="31"/>
      <c r="J22" s="31" t="str">
        <f>Vorlage!$G$3</f>
        <v>Benny</v>
      </c>
      <c r="K22" s="73">
        <f t="shared" si="0"/>
        <v>2</v>
      </c>
      <c r="L22" s="127">
        <f t="shared" si="1"/>
        <v>12</v>
      </c>
      <c r="M22" s="129">
        <f t="shared" si="2"/>
        <v>176</v>
      </c>
      <c r="P22" s="11" t="str">
        <f ca="1" t="shared" si="3"/>
        <v>Thomas S.</v>
      </c>
      <c r="Q22" s="60">
        <v>5</v>
      </c>
      <c r="R22" s="61">
        <f ca="1" t="shared" si="4"/>
        <v>6</v>
      </c>
      <c r="S22" s="62">
        <f ca="1" t="shared" si="5"/>
        <v>8</v>
      </c>
      <c r="T22" s="68">
        <f ca="1" t="shared" si="6"/>
        <v>377</v>
      </c>
      <c r="U22" s="48"/>
      <c r="V22" s="11" t="str">
        <f ca="1" t="shared" si="7"/>
        <v>Thomas S.</v>
      </c>
      <c r="W22" s="60">
        <v>5</v>
      </c>
      <c r="X22" s="61">
        <f ca="1" t="shared" si="8"/>
        <v>4</v>
      </c>
      <c r="Y22" s="62">
        <f ca="1" t="shared" si="9"/>
        <v>6</v>
      </c>
      <c r="Z22" s="68">
        <f ca="1" t="shared" si="10"/>
        <v>372</v>
      </c>
      <c r="AA22" s="31"/>
      <c r="AB22" s="11" t="str">
        <f ca="1" t="shared" si="11"/>
        <v>Thomas S.</v>
      </c>
      <c r="AC22" s="60">
        <v>5</v>
      </c>
      <c r="AD22" s="61">
        <f ca="1" t="shared" si="12"/>
        <v>4</v>
      </c>
      <c r="AE22" s="62">
        <f ca="1" t="shared" si="13"/>
        <v>4</v>
      </c>
      <c r="AF22" s="68">
        <f ca="1" t="shared" si="14"/>
        <v>368</v>
      </c>
      <c r="AG22" s="31"/>
      <c r="AH22" s="11" t="str">
        <f ca="1" t="shared" si="15"/>
        <v>Rainer</v>
      </c>
      <c r="AI22" s="60">
        <v>5</v>
      </c>
      <c r="AJ22" s="61">
        <f ca="1" t="shared" si="16"/>
        <v>6</v>
      </c>
      <c r="AK22" s="62">
        <f ca="1" t="shared" si="17"/>
        <v>18</v>
      </c>
      <c r="AL22" s="68">
        <f ca="1" t="shared" si="18"/>
        <v>338</v>
      </c>
    </row>
    <row r="23" spans="1:38" ht="12.75">
      <c r="A23" s="52" t="s">
        <v>43</v>
      </c>
      <c r="B23" s="10"/>
      <c r="C23" s="10" t="str">
        <f>VLOOKUP(6,$H$71:$M$80,3,FALSE)</f>
        <v>Benny</v>
      </c>
      <c r="D23" s="10">
        <f>VLOOKUP(6,H71:M80,4,FALSE)</f>
        <v>20</v>
      </c>
      <c r="E23" s="10">
        <f>VLOOKUP(6,H71:M80,5,FALSE)</f>
        <v>62</v>
      </c>
      <c r="F23" s="12">
        <f>VLOOKUP(6,H71:M80,6,FALSE)</f>
        <v>1255</v>
      </c>
      <c r="G23" s="31"/>
      <c r="J23" s="31" t="str">
        <f>Vorlage!$H$3</f>
        <v>Thomas S.</v>
      </c>
      <c r="K23" s="73">
        <f t="shared" si="0"/>
        <v>23</v>
      </c>
      <c r="L23" s="127">
        <f t="shared" si="1"/>
        <v>24</v>
      </c>
      <c r="M23" s="129">
        <f t="shared" si="2"/>
        <v>1489</v>
      </c>
      <c r="P23" s="11" t="str">
        <f ca="1" t="shared" si="3"/>
        <v>Benny</v>
      </c>
      <c r="Q23" s="60">
        <v>6</v>
      </c>
      <c r="R23" s="61">
        <f ca="1" t="shared" si="4"/>
        <v>2</v>
      </c>
      <c r="S23" s="62">
        <f ca="1" t="shared" si="5"/>
        <v>12</v>
      </c>
      <c r="T23" s="68">
        <f ca="1" t="shared" si="6"/>
        <v>176</v>
      </c>
      <c r="U23" s="48"/>
      <c r="V23" s="11" t="str">
        <f ca="1" t="shared" si="7"/>
        <v>Benny</v>
      </c>
      <c r="W23" s="60">
        <v>6</v>
      </c>
      <c r="X23" s="61">
        <f ca="1" t="shared" si="8"/>
        <v>0</v>
      </c>
      <c r="Y23" s="62">
        <f ca="1" t="shared" si="9"/>
        <v>0</v>
      </c>
      <c r="Z23" s="68">
        <f ca="1" t="shared" si="10"/>
        <v>0</v>
      </c>
      <c r="AA23" s="31"/>
      <c r="AB23" s="11" t="str">
        <f ca="1" t="shared" si="11"/>
        <v>Benny</v>
      </c>
      <c r="AC23" s="60">
        <v>6</v>
      </c>
      <c r="AD23" s="61">
        <f ca="1" t="shared" si="12"/>
        <v>0</v>
      </c>
      <c r="AE23" s="62">
        <f ca="1" t="shared" si="13"/>
        <v>0</v>
      </c>
      <c r="AF23" s="68">
        <f ca="1" t="shared" si="14"/>
        <v>0</v>
      </c>
      <c r="AG23" s="31"/>
      <c r="AH23" s="11" t="str">
        <f ca="1" t="shared" si="15"/>
        <v>Benny</v>
      </c>
      <c r="AI23" s="60">
        <v>6</v>
      </c>
      <c r="AJ23" s="61">
        <f ca="1" t="shared" si="16"/>
        <v>0</v>
      </c>
      <c r="AK23" s="62">
        <f ca="1" t="shared" si="17"/>
        <v>0</v>
      </c>
      <c r="AL23" s="68">
        <f ca="1" t="shared" si="18"/>
        <v>0</v>
      </c>
    </row>
    <row r="24" spans="1:39" ht="12.75">
      <c r="A24" s="130" t="s">
        <v>44</v>
      </c>
      <c r="B24" s="10"/>
      <c r="C24" s="10">
        <f>VLOOKUP(7,$H$71:$M$80,3,FALSE)</f>
        <v>0</v>
      </c>
      <c r="D24" s="10">
        <f>VLOOKUP(7,$H$71:$M$80,4,FALSE)</f>
        <v>0</v>
      </c>
      <c r="E24" s="10">
        <f>VLOOKUP(7,H71:M80,5,FALSE)</f>
        <v>0</v>
      </c>
      <c r="F24" s="12">
        <f>VLOOKUP(7,H71:M80,6,FALSE)</f>
        <v>0</v>
      </c>
      <c r="G24" s="48"/>
      <c r="J24" s="31">
        <f>Vorlage!$I$3</f>
        <v>0</v>
      </c>
      <c r="K24" s="73">
        <f t="shared" si="0"/>
        <v>0</v>
      </c>
      <c r="L24" s="127">
        <f t="shared" si="1"/>
        <v>0</v>
      </c>
      <c r="M24" s="129">
        <f t="shared" si="2"/>
        <v>0</v>
      </c>
      <c r="P24" s="11">
        <f ca="1" t="shared" si="3"/>
        <v>0</v>
      </c>
      <c r="Q24" s="60">
        <v>7</v>
      </c>
      <c r="R24" s="61">
        <f ca="1" t="shared" si="4"/>
        <v>0</v>
      </c>
      <c r="S24" s="62">
        <f ca="1" t="shared" si="5"/>
        <v>0</v>
      </c>
      <c r="T24" s="68">
        <f ca="1" t="shared" si="6"/>
        <v>0</v>
      </c>
      <c r="U24" s="48"/>
      <c r="V24" s="11">
        <f ca="1" t="shared" si="7"/>
        <v>0</v>
      </c>
      <c r="W24" s="60">
        <v>7</v>
      </c>
      <c r="X24" s="61">
        <f ca="1" t="shared" si="8"/>
        <v>0</v>
      </c>
      <c r="Y24" s="62">
        <f ca="1" t="shared" si="9"/>
        <v>0</v>
      </c>
      <c r="Z24" s="68">
        <f ca="1" t="shared" si="10"/>
        <v>0</v>
      </c>
      <c r="AA24" s="31"/>
      <c r="AB24" s="11">
        <f ca="1" t="shared" si="11"/>
        <v>0</v>
      </c>
      <c r="AC24" s="60">
        <v>7</v>
      </c>
      <c r="AD24" s="61">
        <f ca="1" t="shared" si="12"/>
        <v>0</v>
      </c>
      <c r="AE24" s="62">
        <f ca="1" t="shared" si="13"/>
        <v>0</v>
      </c>
      <c r="AF24" s="68">
        <f ca="1" t="shared" si="14"/>
        <v>0</v>
      </c>
      <c r="AG24" s="31"/>
      <c r="AH24" s="11">
        <f ca="1" t="shared" si="15"/>
        <v>0</v>
      </c>
      <c r="AI24" s="60">
        <v>7</v>
      </c>
      <c r="AJ24" s="61">
        <f ca="1" t="shared" si="16"/>
        <v>0</v>
      </c>
      <c r="AK24" s="62">
        <f ca="1" t="shared" si="17"/>
        <v>0</v>
      </c>
      <c r="AL24" s="68">
        <f ca="1" t="shared" si="18"/>
        <v>0</v>
      </c>
      <c r="AM24" s="48"/>
    </row>
    <row r="25" spans="1:38" ht="12.75">
      <c r="A25" s="52" t="s">
        <v>57</v>
      </c>
      <c r="B25" s="10"/>
      <c r="C25" s="10">
        <f>VLOOKUP(8,$H$71:$M$80,3,FALSE)</f>
        <v>0</v>
      </c>
      <c r="D25" s="10">
        <f>VLOOKUP(8,H71:M80,4,FALSE)</f>
        <v>0</v>
      </c>
      <c r="E25" s="10">
        <f>VLOOKUP(8,H71:M80,5,FALSE)</f>
        <v>0</v>
      </c>
      <c r="F25" s="12">
        <f>VLOOKUP(8,H74:M80,6,FALSE)</f>
        <v>0</v>
      </c>
      <c r="G25" s="31"/>
      <c r="J25" s="31">
        <f>Vorlage!$J$3</f>
        <v>0</v>
      </c>
      <c r="K25" s="73">
        <f t="shared" si="0"/>
        <v>0</v>
      </c>
      <c r="L25" s="127">
        <f t="shared" si="1"/>
        <v>0</v>
      </c>
      <c r="M25" s="129">
        <f t="shared" si="2"/>
        <v>0</v>
      </c>
      <c r="P25" s="11">
        <f ca="1" t="shared" si="3"/>
        <v>0</v>
      </c>
      <c r="Q25" s="60">
        <v>8</v>
      </c>
      <c r="R25" s="61">
        <f ca="1" t="shared" si="4"/>
        <v>0</v>
      </c>
      <c r="S25" s="62">
        <f ca="1" t="shared" si="5"/>
        <v>0</v>
      </c>
      <c r="T25" s="68">
        <f ca="1" t="shared" si="6"/>
        <v>0</v>
      </c>
      <c r="U25" s="48"/>
      <c r="V25" s="11">
        <f ca="1" t="shared" si="7"/>
        <v>0</v>
      </c>
      <c r="W25" s="60">
        <v>8</v>
      </c>
      <c r="X25" s="61">
        <f ca="1" t="shared" si="8"/>
        <v>0</v>
      </c>
      <c r="Y25" s="62">
        <f ca="1" t="shared" si="9"/>
        <v>0</v>
      </c>
      <c r="Z25" s="68">
        <f ca="1" t="shared" si="10"/>
        <v>0</v>
      </c>
      <c r="AA25" s="31"/>
      <c r="AB25" s="11">
        <f ca="1" t="shared" si="11"/>
        <v>0</v>
      </c>
      <c r="AC25" s="60">
        <v>8</v>
      </c>
      <c r="AD25" s="61">
        <f ca="1" t="shared" si="12"/>
        <v>0</v>
      </c>
      <c r="AE25" s="62">
        <f ca="1" t="shared" si="13"/>
        <v>0</v>
      </c>
      <c r="AF25" s="68">
        <f ca="1" t="shared" si="14"/>
        <v>0</v>
      </c>
      <c r="AG25" s="31"/>
      <c r="AH25" s="11">
        <f ca="1" t="shared" si="15"/>
        <v>0</v>
      </c>
      <c r="AI25" s="60">
        <v>8</v>
      </c>
      <c r="AJ25" s="61">
        <f ca="1" t="shared" si="16"/>
        <v>0</v>
      </c>
      <c r="AK25" s="62">
        <f ca="1" t="shared" si="17"/>
        <v>0</v>
      </c>
      <c r="AL25" s="68">
        <f ca="1" t="shared" si="18"/>
        <v>0</v>
      </c>
    </row>
    <row r="26" spans="1:38" ht="12.75">
      <c r="A26" s="52" t="s">
        <v>58</v>
      </c>
      <c r="B26" s="10"/>
      <c r="C26" s="10">
        <f>VLOOKUP(9,$H$71:$M$80,3,FALSE)</f>
        <v>0</v>
      </c>
      <c r="D26" s="10">
        <f>VLOOKUP(9,H71:M80,4,FALSE)</f>
        <v>0</v>
      </c>
      <c r="E26" s="10">
        <f>VLOOKUP(9,H71:M80,5,FALSE)</f>
        <v>0</v>
      </c>
      <c r="F26" s="12">
        <f>VLOOKUP(9,H71:M80,6,FALSE)</f>
        <v>0</v>
      </c>
      <c r="G26" s="31"/>
      <c r="J26" s="31">
        <f>Vorlage!$K$3</f>
        <v>0</v>
      </c>
      <c r="K26" s="73">
        <f t="shared" si="0"/>
        <v>0</v>
      </c>
      <c r="L26" s="127">
        <f t="shared" si="1"/>
        <v>0</v>
      </c>
      <c r="M26" s="129">
        <f t="shared" si="2"/>
        <v>0</v>
      </c>
      <c r="P26" s="11">
        <f ca="1" t="shared" si="3"/>
        <v>0</v>
      </c>
      <c r="Q26" s="60">
        <v>9</v>
      </c>
      <c r="R26" s="61">
        <f ca="1" t="shared" si="4"/>
        <v>0</v>
      </c>
      <c r="S26" s="62">
        <f ca="1" t="shared" si="5"/>
        <v>0</v>
      </c>
      <c r="T26" s="68">
        <f ca="1" t="shared" si="6"/>
        <v>0</v>
      </c>
      <c r="U26" s="48"/>
      <c r="V26" s="11">
        <f ca="1" t="shared" si="7"/>
        <v>0</v>
      </c>
      <c r="W26" s="60">
        <v>9</v>
      </c>
      <c r="X26" s="61">
        <f ca="1" t="shared" si="8"/>
        <v>0</v>
      </c>
      <c r="Y26" s="62">
        <f ca="1" t="shared" si="9"/>
        <v>0</v>
      </c>
      <c r="Z26" s="68">
        <f ca="1" t="shared" si="10"/>
        <v>0</v>
      </c>
      <c r="AA26" s="31"/>
      <c r="AB26" s="11">
        <f ca="1" t="shared" si="11"/>
        <v>0</v>
      </c>
      <c r="AC26" s="60">
        <v>9</v>
      </c>
      <c r="AD26" s="61">
        <f ca="1" t="shared" si="12"/>
        <v>0</v>
      </c>
      <c r="AE26" s="62">
        <f ca="1" t="shared" si="13"/>
        <v>0</v>
      </c>
      <c r="AF26" s="68">
        <f ca="1" t="shared" si="14"/>
        <v>0</v>
      </c>
      <c r="AG26" s="31"/>
      <c r="AH26" s="11">
        <f ca="1" t="shared" si="15"/>
        <v>0</v>
      </c>
      <c r="AI26" s="60">
        <v>9</v>
      </c>
      <c r="AJ26" s="61">
        <f ca="1" t="shared" si="16"/>
        <v>0</v>
      </c>
      <c r="AK26" s="62">
        <f ca="1" t="shared" si="17"/>
        <v>0</v>
      </c>
      <c r="AL26" s="68">
        <f ca="1" t="shared" si="18"/>
        <v>0</v>
      </c>
    </row>
    <row r="27" spans="1:39" ht="13.5" thickBot="1">
      <c r="A27" s="110" t="s">
        <v>59</v>
      </c>
      <c r="B27" s="14"/>
      <c r="C27" s="14">
        <f>VLOOKUP(10,$H$71:$M$80,3,FALSE)</f>
        <v>0</v>
      </c>
      <c r="D27" s="14">
        <f>VLOOKUP(10,$H$71:$M$80,4,FALSE)</f>
        <v>0</v>
      </c>
      <c r="E27" s="14">
        <f>VLOOKUP(10,H71:M80,5,FALSE)</f>
        <v>0</v>
      </c>
      <c r="F27" s="15">
        <f>VLOOKUP(10,H71:M80,6,FALSE)</f>
        <v>0</v>
      </c>
      <c r="G27" s="48"/>
      <c r="J27" s="31">
        <f>Vorlage!$L$3</f>
        <v>0</v>
      </c>
      <c r="K27" s="73">
        <f t="shared" si="0"/>
        <v>0</v>
      </c>
      <c r="L27" s="127">
        <f t="shared" si="1"/>
        <v>0</v>
      </c>
      <c r="M27" s="129">
        <f t="shared" si="2"/>
        <v>0</v>
      </c>
      <c r="P27" s="13">
        <f ca="1" t="shared" si="3"/>
        <v>0</v>
      </c>
      <c r="Q27" s="69">
        <v>10</v>
      </c>
      <c r="R27" s="70">
        <f ca="1" t="shared" si="4"/>
        <v>0</v>
      </c>
      <c r="S27" s="71">
        <f ca="1" t="shared" si="5"/>
        <v>0</v>
      </c>
      <c r="T27" s="72">
        <f ca="1" t="shared" si="6"/>
        <v>0</v>
      </c>
      <c r="U27" s="48"/>
      <c r="V27" s="13">
        <f ca="1" t="shared" si="7"/>
        <v>0</v>
      </c>
      <c r="W27" s="69">
        <v>10</v>
      </c>
      <c r="X27" s="70">
        <f ca="1" t="shared" si="8"/>
        <v>0</v>
      </c>
      <c r="Y27" s="71">
        <f ca="1" t="shared" si="9"/>
        <v>0</v>
      </c>
      <c r="Z27" s="72">
        <f ca="1" t="shared" si="10"/>
        <v>0</v>
      </c>
      <c r="AA27" s="31"/>
      <c r="AB27" s="13">
        <f ca="1" t="shared" si="11"/>
        <v>0</v>
      </c>
      <c r="AC27" s="69">
        <v>10</v>
      </c>
      <c r="AD27" s="70">
        <f ca="1" t="shared" si="12"/>
        <v>0</v>
      </c>
      <c r="AE27" s="71">
        <f ca="1" t="shared" si="13"/>
        <v>0</v>
      </c>
      <c r="AF27" s="72">
        <f ca="1" t="shared" si="14"/>
        <v>0</v>
      </c>
      <c r="AG27" s="31"/>
      <c r="AH27" s="13">
        <f ca="1" t="shared" si="15"/>
        <v>0</v>
      </c>
      <c r="AI27" s="69">
        <v>10</v>
      </c>
      <c r="AJ27" s="70">
        <f ca="1" t="shared" si="16"/>
        <v>0</v>
      </c>
      <c r="AK27" s="71">
        <f ca="1" t="shared" si="17"/>
        <v>0</v>
      </c>
      <c r="AL27" s="72">
        <f ca="1" t="shared" si="18"/>
        <v>0</v>
      </c>
      <c r="AM27" s="48"/>
    </row>
    <row r="28" spans="1:39" ht="13.5" thickBot="1">
      <c r="A28" s="102"/>
      <c r="B28" s="31"/>
      <c r="C28" s="31"/>
      <c r="D28" s="31"/>
      <c r="E28" s="31"/>
      <c r="F28" s="31"/>
      <c r="G28" s="48"/>
      <c r="J28" s="31"/>
      <c r="K28" s="103"/>
      <c r="L28" s="104"/>
      <c r="M28" s="105"/>
      <c r="S28" s="31"/>
      <c r="T28" s="46"/>
      <c r="U28" s="47"/>
      <c r="V28" s="48"/>
      <c r="W28" s="48"/>
      <c r="X28" s="31"/>
      <c r="Y28" s="31"/>
      <c r="Z28" s="46"/>
      <c r="AA28" s="47"/>
      <c r="AB28" s="48"/>
      <c r="AC28" s="31"/>
      <c r="AD28" s="31"/>
      <c r="AE28" s="46"/>
      <c r="AF28" s="47"/>
      <c r="AG28" s="48"/>
      <c r="AH28" s="31"/>
      <c r="AI28" s="31"/>
      <c r="AJ28" s="31"/>
      <c r="AK28" s="46"/>
      <c r="AL28" s="47"/>
      <c r="AM28" s="48"/>
    </row>
    <row r="29" spans="10:38" ht="13.5" thickBot="1">
      <c r="J29" s="8"/>
      <c r="K29" s="74"/>
      <c r="L29" s="77"/>
      <c r="M29" s="80"/>
      <c r="N29" s="8"/>
      <c r="Q29" s="154" t="s">
        <v>178</v>
      </c>
      <c r="R29" s="155"/>
      <c r="S29" s="155"/>
      <c r="T29" s="156"/>
      <c r="U29" s="37"/>
      <c r="W29" s="154" t="s">
        <v>196</v>
      </c>
      <c r="X29" s="155"/>
      <c r="Y29" s="155"/>
      <c r="Z29" s="156"/>
      <c r="AA29" s="31"/>
      <c r="AC29" s="154" t="s">
        <v>209</v>
      </c>
      <c r="AD29" s="155"/>
      <c r="AE29" s="155"/>
      <c r="AF29" s="156"/>
      <c r="AG29" s="31"/>
      <c r="AI29" s="154" t="s">
        <v>231</v>
      </c>
      <c r="AJ29" s="155"/>
      <c r="AK29" s="155"/>
      <c r="AL29" s="156"/>
    </row>
    <row r="30" spans="10:38" ht="75" customHeight="1" thickBot="1">
      <c r="J30" s="6"/>
      <c r="K30" s="16" t="s">
        <v>11</v>
      </c>
      <c r="L30" s="126" t="s">
        <v>15</v>
      </c>
      <c r="M30" s="128" t="s">
        <v>16</v>
      </c>
      <c r="N30" s="6"/>
      <c r="P30" s="56" t="s">
        <v>18</v>
      </c>
      <c r="Q30" s="56" t="s">
        <v>10</v>
      </c>
      <c r="R30" s="57" t="s">
        <v>14</v>
      </c>
      <c r="S30" s="58" t="s">
        <v>12</v>
      </c>
      <c r="T30" s="59" t="s">
        <v>13</v>
      </c>
      <c r="U30" s="45"/>
      <c r="V30" s="56" t="s">
        <v>18</v>
      </c>
      <c r="W30" s="56" t="s">
        <v>10</v>
      </c>
      <c r="X30" s="57" t="s">
        <v>14</v>
      </c>
      <c r="Y30" s="58" t="s">
        <v>12</v>
      </c>
      <c r="Z30" s="59" t="s">
        <v>13</v>
      </c>
      <c r="AA30" s="31"/>
      <c r="AB30" s="56" t="s">
        <v>18</v>
      </c>
      <c r="AC30" s="56" t="s">
        <v>10</v>
      </c>
      <c r="AD30" s="57" t="s">
        <v>14</v>
      </c>
      <c r="AE30" s="58" t="s">
        <v>12</v>
      </c>
      <c r="AF30" s="59" t="s">
        <v>13</v>
      </c>
      <c r="AG30" s="31"/>
      <c r="AH30" s="56" t="s">
        <v>18</v>
      </c>
      <c r="AI30" s="56" t="s">
        <v>10</v>
      </c>
      <c r="AJ30" s="57" t="s">
        <v>14</v>
      </c>
      <c r="AK30" s="58" t="s">
        <v>12</v>
      </c>
      <c r="AL30" s="59" t="s">
        <v>13</v>
      </c>
    </row>
    <row r="31" spans="10:38" s="2" customFormat="1" ht="6" customHeight="1" thickBot="1">
      <c r="J31" s="31"/>
      <c r="K31" s="75"/>
      <c r="L31" s="78"/>
      <c r="M31" s="81"/>
      <c r="N31" s="6"/>
      <c r="O31"/>
      <c r="P31"/>
      <c r="Q31"/>
      <c r="R31"/>
      <c r="S31"/>
      <c r="T31"/>
      <c r="U31" s="48"/>
      <c r="V31"/>
      <c r="W31"/>
      <c r="X31"/>
      <c r="Y31"/>
      <c r="Z31"/>
      <c r="AA31" s="31"/>
      <c r="AB31"/>
      <c r="AC31"/>
      <c r="AD31"/>
      <c r="AE31"/>
      <c r="AF31"/>
      <c r="AG31" s="31"/>
      <c r="AH31"/>
      <c r="AI31"/>
      <c r="AJ31"/>
      <c r="AK31"/>
      <c r="AL31"/>
    </row>
    <row r="32" spans="10:38" ht="12.75">
      <c r="J32" s="31" t="str">
        <f>Vorlage!$C$3</f>
        <v>Stefan</v>
      </c>
      <c r="K32" s="73">
        <f>VLOOKUP($J32,$P$32:$T$41,3,FALSE)+VLOOKUP($J32,$V$32:$Z$41,3,FALSE)+VLOOKUP($J32,$AB$32:$AF$41,3,FALSE)+VLOOKUP($J32,$AH$32:$AL$41,3,FALSE)</f>
        <v>52</v>
      </c>
      <c r="L32" s="127">
        <f>VLOOKUP($J32,$P$32:$T$41,4,FALSE)+VLOOKUP($J32,$V$32:$Z$41,4,FALSE)+VLOOKUP($J32,$AB$32:$AF$41,4,FALSE)+VLOOKUP($J32,$AH$32:$AL$41,4,FALSE)</f>
        <v>17</v>
      </c>
      <c r="M32" s="129">
        <f>VLOOKUP($J32,$P$32:$T$41,5,FALSE)+VLOOKUP($J32,$V$32:$Z$41,5,FALSE)+VLOOKUP($J32,$AB$32:$AF$41,5,FALSE)+VLOOKUP($J32,$AH$32:$AL$41,5,FALSE)</f>
        <v>1570</v>
      </c>
      <c r="P32" s="63" t="str">
        <f ca="1">HLOOKUP(Q32,INDIRECT(Q$29&amp;"!$C$64:$l$68"),2,FALSE)</f>
        <v>Mecky</v>
      </c>
      <c r="Q32" s="64">
        <v>1</v>
      </c>
      <c r="R32" s="65">
        <f ca="1">HLOOKUP($Q32,INDIRECT(Q$29&amp;"!$C$64:$l$68"),3,FALSE)</f>
        <v>15</v>
      </c>
      <c r="S32" s="66">
        <f ca="1">HLOOKUP($Q32,INDIRECT(Q$29&amp;"!$C$64:$l$68"),4,FALSE)</f>
        <v>4</v>
      </c>
      <c r="T32" s="67">
        <f ca="1">HLOOKUP($Q32,INDIRECT(Q$29&amp;"!$C$64:$l$68"),5,FALSE)</f>
        <v>397</v>
      </c>
      <c r="U32" s="48"/>
      <c r="V32" s="63" t="str">
        <f ca="1">HLOOKUP(W32,INDIRECT(W$29&amp;"!$C$64:$l$68"),2,FALSE)</f>
        <v>Andy</v>
      </c>
      <c r="W32" s="64">
        <v>1</v>
      </c>
      <c r="X32" s="65">
        <f ca="1">HLOOKUP($Q32,INDIRECT(W$29&amp;"!$C$64:$l$68"),3,FALSE)</f>
        <v>12</v>
      </c>
      <c r="Y32" s="66">
        <f ca="1">HLOOKUP($Q32,INDIRECT(W$29&amp;"!$C$64:$l$68"),4,FALSE)</f>
        <v>17</v>
      </c>
      <c r="Z32" s="67">
        <f ca="1">HLOOKUP($Q32,INDIRECT(W$29&amp;"!$C$64:$l$68"),5,FALSE)</f>
        <v>394</v>
      </c>
      <c r="AA32" s="31"/>
      <c r="AB32" s="63" t="str">
        <f ca="1">HLOOKUP(AC32,INDIRECT(AC$29&amp;"!$C$64:$l$68"),2,FALSE)</f>
        <v>Stefan</v>
      </c>
      <c r="AC32" s="64">
        <v>1</v>
      </c>
      <c r="AD32" s="65">
        <f ca="1">HLOOKUP($Q32,INDIRECT(AC$29&amp;"!$C$64:$l$68"),3,FALSE)</f>
        <v>15</v>
      </c>
      <c r="AE32" s="66">
        <f ca="1">HLOOKUP($Q32,INDIRECT(AC$29&amp;"!$C$64:$l$68"),4,FALSE)</f>
        <v>3</v>
      </c>
      <c r="AF32" s="67">
        <f ca="1">HLOOKUP($Q32,INDIRECT(AC$29&amp;"!$C$64:$l$68"),5,FALSE)</f>
        <v>399</v>
      </c>
      <c r="AG32" s="31"/>
      <c r="AH32" s="63" t="str">
        <f ca="1">HLOOKUP(AI32,INDIRECT(AI$29&amp;"!$C$64:$l$68"),2,FALSE)</f>
        <v>Stefan</v>
      </c>
      <c r="AI32" s="64">
        <v>1</v>
      </c>
      <c r="AJ32" s="65">
        <f ca="1">HLOOKUP($Q32,INDIRECT(AI$29&amp;"!$C$64:$l$68"),3,FALSE)</f>
        <v>16</v>
      </c>
      <c r="AK32" s="66">
        <f ca="1">HLOOKUP($Q32,INDIRECT(AI$29&amp;"!$C$64:$l$68"),4,FALSE)</f>
        <v>7</v>
      </c>
      <c r="AL32" s="67">
        <f ca="1">HLOOKUP($Q32,INDIRECT(AI$29&amp;"!$C$64:$l$68"),5,FALSE)</f>
        <v>400</v>
      </c>
    </row>
    <row r="33" spans="10:38" ht="12.75">
      <c r="J33" s="31" t="str">
        <f>Vorlage!$D$3</f>
        <v>Rainer</v>
      </c>
      <c r="K33" s="73">
        <f aca="true" t="shared" si="19" ref="K33:K41">VLOOKUP($J33,$P$32:$T$41,3,FALSE)+VLOOKUP($J33,$V$32:$Z$41,3,FALSE)+VLOOKUP($J33,$AB$32:$AF$41,3,FALSE)+VLOOKUP($J33,$AH$32:$AL$41,3,FALSE)</f>
        <v>38</v>
      </c>
      <c r="L33" s="127">
        <f aca="true" t="shared" si="20" ref="L33:L41">VLOOKUP($J33,$P$32:$T$41,4,FALSE)+VLOOKUP($J33,$V$32:$Z$41,4,FALSE)+VLOOKUP($J33,$AB$32:$AF$41,4,FALSE)+VLOOKUP($J33,$AH$32:$AL$41,4,FALSE)</f>
        <v>44</v>
      </c>
      <c r="M33" s="129">
        <f aca="true" t="shared" si="21" ref="M33:M41">VLOOKUP($J33,$P$32:$T$41,5,FALSE)+VLOOKUP($J33,$V$32:$Z$41,5,FALSE)+VLOOKUP($J33,$AB$32:$AF$41,5,FALSE)+VLOOKUP($J33,$AH$32:$AL$41,5,FALSE)</f>
        <v>1506</v>
      </c>
      <c r="P33" s="11" t="str">
        <f aca="true" ca="1" t="shared" si="22" ref="P33:P41">HLOOKUP(Q33,INDIRECT(Q$29&amp;"!$C$64:$l$68"),2,FALSE)</f>
        <v>Stefan</v>
      </c>
      <c r="Q33" s="60">
        <v>2</v>
      </c>
      <c r="R33" s="61">
        <f aca="true" ca="1" t="shared" si="23" ref="R33:R41">HLOOKUP($Q33,INDIRECT(Q$29&amp;"!$C$64:$l$68"),3,FALSE)</f>
        <v>10</v>
      </c>
      <c r="S33" s="62">
        <f aca="true" ca="1" t="shared" si="24" ref="S33:S41">HLOOKUP($Q33,INDIRECT(Q$29&amp;"!$C$64:$l$68"),4,FALSE)</f>
        <v>1</v>
      </c>
      <c r="T33" s="68">
        <f aca="true" ca="1" t="shared" si="25" ref="T33:T41">HLOOKUP($Q33,INDIRECT(Q$29&amp;"!$C$64:$l$68"),5,FALSE)</f>
        <v>379</v>
      </c>
      <c r="U33" s="48"/>
      <c r="V33" s="11" t="str">
        <f aca="true" ca="1" t="shared" si="26" ref="V33:V41">HLOOKUP(W33,INDIRECT(W$29&amp;"!$C$64:$l$68"),2,FALSE)</f>
        <v>Stefan</v>
      </c>
      <c r="W33" s="60">
        <v>2</v>
      </c>
      <c r="X33" s="61">
        <f aca="true" ca="1" t="shared" si="27" ref="X33:X41">HLOOKUP($Q33,INDIRECT(W$29&amp;"!$C$64:$l$68"),3,FALSE)</f>
        <v>11</v>
      </c>
      <c r="Y33" s="62">
        <f aca="true" ca="1" t="shared" si="28" ref="Y33:Y41">HLOOKUP($Q33,INDIRECT(W$29&amp;"!$C$64:$l$68"),4,FALSE)</f>
        <v>6</v>
      </c>
      <c r="Z33" s="68">
        <f aca="true" ca="1" t="shared" si="29" ref="Z33:Z41">HLOOKUP($Q33,INDIRECT(W$29&amp;"!$C$64:$l$68"),5,FALSE)</f>
        <v>392</v>
      </c>
      <c r="AA33" s="31"/>
      <c r="AB33" s="11" t="str">
        <f aca="true" ca="1" t="shared" si="30" ref="AB33:AB41">HLOOKUP(AC33,INDIRECT(AC$29&amp;"!$C$64:$l$68"),2,FALSE)</f>
        <v>Rainer</v>
      </c>
      <c r="AC33" s="60">
        <v>2</v>
      </c>
      <c r="AD33" s="61">
        <f aca="true" ca="1" t="shared" si="31" ref="AD33:AD41">HLOOKUP($Q33,INDIRECT(AC$29&amp;"!$C$64:$l$68"),3,FALSE)</f>
        <v>12</v>
      </c>
      <c r="AE33" s="62">
        <f aca="true" ca="1" t="shared" si="32" ref="AE33:AE41">HLOOKUP($Q33,INDIRECT(AC$29&amp;"!$C$64:$l$68"),4,FALSE)</f>
        <v>4</v>
      </c>
      <c r="AF33" s="68">
        <f aca="true" ca="1" t="shared" si="33" ref="AF33:AF41">HLOOKUP($Q33,INDIRECT(AC$29&amp;"!$C$64:$l$68"),5,FALSE)</f>
        <v>391</v>
      </c>
      <c r="AG33" s="31"/>
      <c r="AH33" s="11" t="str">
        <f aca="true" ca="1" t="shared" si="34" ref="AH33:AH41">HLOOKUP(AI33,INDIRECT(AI$29&amp;"!$C$64:$l$68"),2,FALSE)</f>
        <v>Mecky</v>
      </c>
      <c r="AI33" s="60">
        <v>2</v>
      </c>
      <c r="AJ33" s="61">
        <f aca="true" ca="1" t="shared" si="35" ref="AJ33:AJ41">HLOOKUP($Q33,INDIRECT(AI$29&amp;"!$C$64:$l$68"),3,FALSE)</f>
        <v>12</v>
      </c>
      <c r="AK33" s="62">
        <f aca="true" ca="1" t="shared" si="36" ref="AK33:AK41">HLOOKUP($Q33,INDIRECT(AI$29&amp;"!$C$64:$l$68"),4,FALSE)</f>
        <v>5</v>
      </c>
      <c r="AL33" s="68">
        <f aca="true" ca="1" t="shared" si="37" ref="AL33:AL41">HLOOKUP($Q33,INDIRECT(AI$29&amp;"!$C$64:$l$68"),5,FALSE)</f>
        <v>386</v>
      </c>
    </row>
    <row r="34" spans="10:38" ht="12.75">
      <c r="J34" s="31" t="str">
        <f>Vorlage!$E$3</f>
        <v>Andy</v>
      </c>
      <c r="K34" s="73">
        <f t="shared" si="19"/>
        <v>19</v>
      </c>
      <c r="L34" s="127">
        <f t="shared" si="20"/>
        <v>39</v>
      </c>
      <c r="M34" s="129">
        <f t="shared" si="21"/>
        <v>766</v>
      </c>
      <c r="P34" s="11" t="str">
        <f ca="1" t="shared" si="22"/>
        <v>Rainer</v>
      </c>
      <c r="Q34" s="60">
        <v>3</v>
      </c>
      <c r="R34" s="61">
        <f ca="1" t="shared" si="23"/>
        <v>10</v>
      </c>
      <c r="S34" s="62">
        <f ca="1" t="shared" si="24"/>
        <v>15</v>
      </c>
      <c r="T34" s="68">
        <f ca="1" t="shared" si="25"/>
        <v>377</v>
      </c>
      <c r="U34" s="48"/>
      <c r="V34" s="11" t="str">
        <f ca="1" t="shared" si="26"/>
        <v>Rainer</v>
      </c>
      <c r="W34" s="60">
        <v>3</v>
      </c>
      <c r="X34" s="61">
        <f ca="1" t="shared" si="27"/>
        <v>11</v>
      </c>
      <c r="Y34" s="62">
        <f ca="1" t="shared" si="28"/>
        <v>11</v>
      </c>
      <c r="Z34" s="68">
        <f ca="1" t="shared" si="29"/>
        <v>392</v>
      </c>
      <c r="AA34" s="31"/>
      <c r="AB34" s="11" t="str">
        <f ca="1" t="shared" si="30"/>
        <v>Thomas S.</v>
      </c>
      <c r="AC34" s="60">
        <v>3</v>
      </c>
      <c r="AD34" s="61">
        <f ca="1" t="shared" si="31"/>
        <v>9</v>
      </c>
      <c r="AE34" s="62">
        <f ca="1" t="shared" si="32"/>
        <v>5</v>
      </c>
      <c r="AF34" s="68">
        <f ca="1" t="shared" si="33"/>
        <v>386</v>
      </c>
      <c r="AG34" s="31"/>
      <c r="AH34" s="11" t="str">
        <f ca="1" t="shared" si="34"/>
        <v>Thomas S.</v>
      </c>
      <c r="AI34" s="60">
        <v>3</v>
      </c>
      <c r="AJ34" s="61">
        <f ca="1" t="shared" si="35"/>
        <v>10</v>
      </c>
      <c r="AK34" s="62">
        <f ca="1" t="shared" si="36"/>
        <v>6</v>
      </c>
      <c r="AL34" s="68">
        <f ca="1" t="shared" si="37"/>
        <v>387</v>
      </c>
    </row>
    <row r="35" spans="10:38" ht="12.75">
      <c r="J35" s="31" t="str">
        <f>Vorlage!$F$3</f>
        <v>Mecky</v>
      </c>
      <c r="K35" s="73">
        <f t="shared" si="19"/>
        <v>27</v>
      </c>
      <c r="L35" s="127">
        <f t="shared" si="20"/>
        <v>9</v>
      </c>
      <c r="M35" s="129">
        <f t="shared" si="21"/>
        <v>783</v>
      </c>
      <c r="P35" s="11" t="str">
        <f ca="1" t="shared" si="22"/>
        <v>Thomas S.</v>
      </c>
      <c r="Q35" s="60">
        <v>4</v>
      </c>
      <c r="R35" s="61">
        <f ca="1" t="shared" si="23"/>
        <v>10</v>
      </c>
      <c r="S35" s="62">
        <f ca="1" t="shared" si="24"/>
        <v>3</v>
      </c>
      <c r="T35" s="68">
        <f ca="1" t="shared" si="25"/>
        <v>380</v>
      </c>
      <c r="U35" s="48"/>
      <c r="V35" s="11" t="str">
        <f ca="1" t="shared" si="26"/>
        <v>Thomas S.</v>
      </c>
      <c r="W35" s="60">
        <v>4</v>
      </c>
      <c r="X35" s="61">
        <f ca="1" t="shared" si="27"/>
        <v>6</v>
      </c>
      <c r="Y35" s="62">
        <f ca="1" t="shared" si="28"/>
        <v>4</v>
      </c>
      <c r="Z35" s="68">
        <f ca="1" t="shared" si="29"/>
        <v>384</v>
      </c>
      <c r="AA35" s="31"/>
      <c r="AB35" s="11" t="str">
        <f ca="1" t="shared" si="30"/>
        <v>Andy</v>
      </c>
      <c r="AC35" s="60">
        <v>4</v>
      </c>
      <c r="AD35" s="61">
        <f ca="1" t="shared" si="31"/>
        <v>0</v>
      </c>
      <c r="AE35" s="62">
        <f ca="1" t="shared" si="32"/>
        <v>0</v>
      </c>
      <c r="AF35" s="68">
        <f ca="1" t="shared" si="33"/>
        <v>0</v>
      </c>
      <c r="AG35" s="31"/>
      <c r="AH35" s="11" t="str">
        <f ca="1" t="shared" si="34"/>
        <v>Andy</v>
      </c>
      <c r="AI35" s="60">
        <v>4</v>
      </c>
      <c r="AJ35" s="61">
        <f ca="1" t="shared" si="35"/>
        <v>7</v>
      </c>
      <c r="AK35" s="62">
        <f ca="1" t="shared" si="36"/>
        <v>22</v>
      </c>
      <c r="AL35" s="68">
        <f ca="1" t="shared" si="37"/>
        <v>372</v>
      </c>
    </row>
    <row r="36" spans="10:38" ht="12.75">
      <c r="J36" s="31" t="str">
        <f>Vorlage!$G$3</f>
        <v>Benny</v>
      </c>
      <c r="K36" s="73">
        <f t="shared" si="19"/>
        <v>5</v>
      </c>
      <c r="L36" s="127">
        <f t="shared" si="20"/>
        <v>12</v>
      </c>
      <c r="M36" s="129">
        <f t="shared" si="21"/>
        <v>363</v>
      </c>
      <c r="P36" s="11" t="str">
        <f ca="1" t="shared" si="22"/>
        <v>Benny</v>
      </c>
      <c r="Q36" s="60">
        <v>5</v>
      </c>
      <c r="R36" s="61">
        <f ca="1" t="shared" si="23"/>
        <v>5</v>
      </c>
      <c r="S36" s="62">
        <f ca="1" t="shared" si="24"/>
        <v>12</v>
      </c>
      <c r="T36" s="68">
        <f ca="1" t="shared" si="25"/>
        <v>363</v>
      </c>
      <c r="U36" s="48"/>
      <c r="V36" s="11" t="str">
        <f ca="1" t="shared" si="26"/>
        <v>Mecky</v>
      </c>
      <c r="W36" s="60">
        <v>5</v>
      </c>
      <c r="X36" s="61">
        <f ca="1" t="shared" si="27"/>
        <v>0</v>
      </c>
      <c r="Y36" s="62">
        <f ca="1" t="shared" si="28"/>
        <v>0</v>
      </c>
      <c r="Z36" s="68">
        <f ca="1" t="shared" si="29"/>
        <v>0</v>
      </c>
      <c r="AA36" s="31"/>
      <c r="AB36" s="11" t="str">
        <f ca="1" t="shared" si="30"/>
        <v>Mecky</v>
      </c>
      <c r="AC36" s="60">
        <v>5</v>
      </c>
      <c r="AD36" s="61">
        <f ca="1" t="shared" si="31"/>
        <v>0</v>
      </c>
      <c r="AE36" s="62">
        <f ca="1" t="shared" si="32"/>
        <v>0</v>
      </c>
      <c r="AF36" s="68">
        <f ca="1" t="shared" si="33"/>
        <v>0</v>
      </c>
      <c r="AG36" s="31"/>
      <c r="AH36" s="11" t="str">
        <f ca="1" t="shared" si="34"/>
        <v>Rainer</v>
      </c>
      <c r="AI36" s="60">
        <v>5</v>
      </c>
      <c r="AJ36" s="61">
        <f ca="1" t="shared" si="35"/>
        <v>5</v>
      </c>
      <c r="AK36" s="62">
        <f ca="1" t="shared" si="36"/>
        <v>14</v>
      </c>
      <c r="AL36" s="68">
        <f ca="1" t="shared" si="37"/>
        <v>346</v>
      </c>
    </row>
    <row r="37" spans="10:38" ht="12.75">
      <c r="J37" s="31" t="str">
        <f>Vorlage!$H$3</f>
        <v>Thomas S.</v>
      </c>
      <c r="K37" s="73">
        <f t="shared" si="19"/>
        <v>35</v>
      </c>
      <c r="L37" s="127">
        <f t="shared" si="20"/>
        <v>18</v>
      </c>
      <c r="M37" s="129">
        <f t="shared" si="21"/>
        <v>1537</v>
      </c>
      <c r="P37" s="11" t="str">
        <f ca="1" t="shared" si="22"/>
        <v>Andy</v>
      </c>
      <c r="Q37" s="60">
        <v>6</v>
      </c>
      <c r="R37" s="61">
        <f ca="1" t="shared" si="23"/>
        <v>0</v>
      </c>
      <c r="S37" s="62">
        <f ca="1" t="shared" si="24"/>
        <v>0</v>
      </c>
      <c r="T37" s="68">
        <f ca="1" t="shared" si="25"/>
        <v>0</v>
      </c>
      <c r="U37" s="48"/>
      <c r="V37" s="11" t="str">
        <f ca="1" t="shared" si="26"/>
        <v>Benny</v>
      </c>
      <c r="W37" s="60">
        <v>6</v>
      </c>
      <c r="X37" s="61">
        <f ca="1" t="shared" si="27"/>
        <v>0</v>
      </c>
      <c r="Y37" s="62">
        <f ca="1" t="shared" si="28"/>
        <v>0</v>
      </c>
      <c r="Z37" s="68">
        <f ca="1" t="shared" si="29"/>
        <v>0</v>
      </c>
      <c r="AA37" s="31"/>
      <c r="AB37" s="11" t="str">
        <f ca="1" t="shared" si="30"/>
        <v>Benny</v>
      </c>
      <c r="AC37" s="60">
        <v>6</v>
      </c>
      <c r="AD37" s="61">
        <f ca="1" t="shared" si="31"/>
        <v>0</v>
      </c>
      <c r="AE37" s="62">
        <f ca="1" t="shared" si="32"/>
        <v>0</v>
      </c>
      <c r="AF37" s="68">
        <f ca="1" t="shared" si="33"/>
        <v>0</v>
      </c>
      <c r="AG37" s="31"/>
      <c r="AH37" s="11" t="str">
        <f ca="1" t="shared" si="34"/>
        <v>Benny</v>
      </c>
      <c r="AI37" s="60">
        <v>6</v>
      </c>
      <c r="AJ37" s="61">
        <f ca="1" t="shared" si="35"/>
        <v>0</v>
      </c>
      <c r="AK37" s="62">
        <f ca="1" t="shared" si="36"/>
        <v>0</v>
      </c>
      <c r="AL37" s="68">
        <f ca="1" t="shared" si="37"/>
        <v>0</v>
      </c>
    </row>
    <row r="38" spans="10:38" ht="12.75">
      <c r="J38" s="31">
        <f>Vorlage!$I$3</f>
        <v>0</v>
      </c>
      <c r="K38" s="73">
        <f t="shared" si="19"/>
        <v>0</v>
      </c>
      <c r="L38" s="127">
        <f t="shared" si="20"/>
        <v>0</v>
      </c>
      <c r="M38" s="129">
        <f t="shared" si="21"/>
        <v>0</v>
      </c>
      <c r="P38" s="11">
        <f ca="1" t="shared" si="22"/>
        <v>0</v>
      </c>
      <c r="Q38" s="60">
        <v>7</v>
      </c>
      <c r="R38" s="61">
        <f ca="1" t="shared" si="23"/>
        <v>0</v>
      </c>
      <c r="S38" s="62">
        <f ca="1" t="shared" si="24"/>
        <v>0</v>
      </c>
      <c r="T38" s="68">
        <f ca="1" t="shared" si="25"/>
        <v>0</v>
      </c>
      <c r="U38" s="48"/>
      <c r="V38" s="11">
        <f ca="1" t="shared" si="26"/>
        <v>0</v>
      </c>
      <c r="W38" s="60">
        <v>7</v>
      </c>
      <c r="X38" s="61">
        <f ca="1" t="shared" si="27"/>
        <v>0</v>
      </c>
      <c r="Y38" s="62">
        <f ca="1" t="shared" si="28"/>
        <v>0</v>
      </c>
      <c r="Z38" s="68">
        <f ca="1" t="shared" si="29"/>
        <v>0</v>
      </c>
      <c r="AA38" s="31"/>
      <c r="AB38" s="11">
        <f ca="1" t="shared" si="30"/>
        <v>0</v>
      </c>
      <c r="AC38" s="60">
        <v>7</v>
      </c>
      <c r="AD38" s="61">
        <f ca="1" t="shared" si="31"/>
        <v>0</v>
      </c>
      <c r="AE38" s="62">
        <f ca="1" t="shared" si="32"/>
        <v>0</v>
      </c>
      <c r="AF38" s="68">
        <f ca="1" t="shared" si="33"/>
        <v>0</v>
      </c>
      <c r="AG38" s="31"/>
      <c r="AH38" s="11">
        <f ca="1" t="shared" si="34"/>
        <v>0</v>
      </c>
      <c r="AI38" s="60">
        <v>7</v>
      </c>
      <c r="AJ38" s="61">
        <f ca="1" t="shared" si="35"/>
        <v>0</v>
      </c>
      <c r="AK38" s="62">
        <f ca="1" t="shared" si="36"/>
        <v>0</v>
      </c>
      <c r="AL38" s="68">
        <f ca="1" t="shared" si="37"/>
        <v>0</v>
      </c>
    </row>
    <row r="39" spans="10:38" ht="12.75">
      <c r="J39" s="31">
        <f>Vorlage!$J$3</f>
        <v>0</v>
      </c>
      <c r="K39" s="73">
        <f t="shared" si="19"/>
        <v>0</v>
      </c>
      <c r="L39" s="127">
        <f t="shared" si="20"/>
        <v>0</v>
      </c>
      <c r="M39" s="129">
        <f t="shared" si="21"/>
        <v>0</v>
      </c>
      <c r="P39" s="11">
        <f ca="1" t="shared" si="22"/>
        <v>0</v>
      </c>
      <c r="Q39" s="60">
        <v>8</v>
      </c>
      <c r="R39" s="61">
        <f ca="1" t="shared" si="23"/>
        <v>0</v>
      </c>
      <c r="S39" s="62">
        <f ca="1" t="shared" si="24"/>
        <v>0</v>
      </c>
      <c r="T39" s="68">
        <f ca="1" t="shared" si="25"/>
        <v>0</v>
      </c>
      <c r="U39" s="48"/>
      <c r="V39" s="11">
        <f ca="1" t="shared" si="26"/>
        <v>0</v>
      </c>
      <c r="W39" s="60">
        <v>8</v>
      </c>
      <c r="X39" s="61">
        <f ca="1" t="shared" si="27"/>
        <v>0</v>
      </c>
      <c r="Y39" s="62">
        <f ca="1" t="shared" si="28"/>
        <v>0</v>
      </c>
      <c r="Z39" s="68">
        <f ca="1" t="shared" si="29"/>
        <v>0</v>
      </c>
      <c r="AA39" s="31"/>
      <c r="AB39" s="11">
        <f ca="1" t="shared" si="30"/>
        <v>0</v>
      </c>
      <c r="AC39" s="60">
        <v>8</v>
      </c>
      <c r="AD39" s="61">
        <f ca="1" t="shared" si="31"/>
        <v>0</v>
      </c>
      <c r="AE39" s="62">
        <f ca="1" t="shared" si="32"/>
        <v>0</v>
      </c>
      <c r="AF39" s="68">
        <f ca="1" t="shared" si="33"/>
        <v>0</v>
      </c>
      <c r="AG39" s="31"/>
      <c r="AH39" s="11">
        <f ca="1" t="shared" si="34"/>
        <v>0</v>
      </c>
      <c r="AI39" s="60">
        <v>8</v>
      </c>
      <c r="AJ39" s="61">
        <f ca="1" t="shared" si="35"/>
        <v>0</v>
      </c>
      <c r="AK39" s="62">
        <f ca="1" t="shared" si="36"/>
        <v>0</v>
      </c>
      <c r="AL39" s="68">
        <f ca="1" t="shared" si="37"/>
        <v>0</v>
      </c>
    </row>
    <row r="40" spans="10:38" ht="12.75">
      <c r="J40" s="31">
        <f>Vorlage!$K$3</f>
        <v>0</v>
      </c>
      <c r="K40" s="73">
        <f t="shared" si="19"/>
        <v>0</v>
      </c>
      <c r="L40" s="127">
        <f t="shared" si="20"/>
        <v>0</v>
      </c>
      <c r="M40" s="129">
        <f t="shared" si="21"/>
        <v>0</v>
      </c>
      <c r="P40" s="11">
        <f ca="1" t="shared" si="22"/>
        <v>0</v>
      </c>
      <c r="Q40" s="60">
        <v>9</v>
      </c>
      <c r="R40" s="61">
        <f ca="1" t="shared" si="23"/>
        <v>0</v>
      </c>
      <c r="S40" s="62">
        <f ca="1" t="shared" si="24"/>
        <v>0</v>
      </c>
      <c r="T40" s="68">
        <f ca="1" t="shared" si="25"/>
        <v>0</v>
      </c>
      <c r="U40" s="48"/>
      <c r="V40" s="11">
        <f ca="1" t="shared" si="26"/>
        <v>0</v>
      </c>
      <c r="W40" s="60">
        <v>9</v>
      </c>
      <c r="X40" s="61">
        <f ca="1" t="shared" si="27"/>
        <v>0</v>
      </c>
      <c r="Y40" s="62">
        <f ca="1" t="shared" si="28"/>
        <v>0</v>
      </c>
      <c r="Z40" s="68">
        <f ca="1" t="shared" si="29"/>
        <v>0</v>
      </c>
      <c r="AA40" s="31"/>
      <c r="AB40" s="11">
        <f ca="1" t="shared" si="30"/>
        <v>0</v>
      </c>
      <c r="AC40" s="60">
        <v>9</v>
      </c>
      <c r="AD40" s="61">
        <f ca="1" t="shared" si="31"/>
        <v>0</v>
      </c>
      <c r="AE40" s="62">
        <f ca="1" t="shared" si="32"/>
        <v>0</v>
      </c>
      <c r="AF40" s="68">
        <f ca="1" t="shared" si="33"/>
        <v>0</v>
      </c>
      <c r="AG40" s="31"/>
      <c r="AH40" s="11">
        <f ca="1" t="shared" si="34"/>
        <v>0</v>
      </c>
      <c r="AI40" s="60">
        <v>9</v>
      </c>
      <c r="AJ40" s="61">
        <f ca="1" t="shared" si="35"/>
        <v>0</v>
      </c>
      <c r="AK40" s="62">
        <f ca="1" t="shared" si="36"/>
        <v>0</v>
      </c>
      <c r="AL40" s="68">
        <f ca="1" t="shared" si="37"/>
        <v>0</v>
      </c>
    </row>
    <row r="41" spans="10:38" ht="13.5" thickBot="1">
      <c r="J41" s="31">
        <f>Vorlage!$L$3</f>
        <v>0</v>
      </c>
      <c r="K41" s="73">
        <f t="shared" si="19"/>
        <v>0</v>
      </c>
      <c r="L41" s="127">
        <f t="shared" si="20"/>
        <v>0</v>
      </c>
      <c r="M41" s="129">
        <f t="shared" si="21"/>
        <v>0</v>
      </c>
      <c r="P41" s="13">
        <f ca="1" t="shared" si="22"/>
        <v>0</v>
      </c>
      <c r="Q41" s="69">
        <v>10</v>
      </c>
      <c r="R41" s="70">
        <f ca="1" t="shared" si="23"/>
        <v>0</v>
      </c>
      <c r="S41" s="71">
        <f ca="1" t="shared" si="24"/>
        <v>0</v>
      </c>
      <c r="T41" s="72">
        <f ca="1" t="shared" si="25"/>
        <v>0</v>
      </c>
      <c r="U41" s="48"/>
      <c r="V41" s="13">
        <f ca="1" t="shared" si="26"/>
        <v>0</v>
      </c>
      <c r="W41" s="69">
        <v>10</v>
      </c>
      <c r="X41" s="70">
        <f ca="1" t="shared" si="27"/>
        <v>0</v>
      </c>
      <c r="Y41" s="71">
        <f ca="1" t="shared" si="28"/>
        <v>0</v>
      </c>
      <c r="Z41" s="72">
        <f ca="1" t="shared" si="29"/>
        <v>0</v>
      </c>
      <c r="AA41" s="31"/>
      <c r="AB41" s="13">
        <f ca="1" t="shared" si="30"/>
        <v>0</v>
      </c>
      <c r="AC41" s="69">
        <v>10</v>
      </c>
      <c r="AD41" s="70">
        <f ca="1" t="shared" si="31"/>
        <v>0</v>
      </c>
      <c r="AE41" s="71">
        <f ca="1" t="shared" si="32"/>
        <v>0</v>
      </c>
      <c r="AF41" s="72">
        <f ca="1" t="shared" si="33"/>
        <v>0</v>
      </c>
      <c r="AG41" s="31"/>
      <c r="AH41" s="13">
        <f ca="1" t="shared" si="34"/>
        <v>0</v>
      </c>
      <c r="AI41" s="69">
        <v>10</v>
      </c>
      <c r="AJ41" s="70">
        <f ca="1" t="shared" si="35"/>
        <v>0</v>
      </c>
      <c r="AK41" s="71">
        <f ca="1" t="shared" si="36"/>
        <v>0</v>
      </c>
      <c r="AL41" s="72">
        <f ca="1" t="shared" si="37"/>
        <v>0</v>
      </c>
    </row>
    <row r="42" spans="10:33" ht="13.5" thickBot="1">
      <c r="J42" s="31"/>
      <c r="O42" s="31"/>
      <c r="P42" s="46"/>
      <c r="Q42" s="47"/>
      <c r="R42" s="48"/>
      <c r="S42" s="31"/>
      <c r="T42" s="31"/>
      <c r="U42" s="46"/>
      <c r="V42" s="47"/>
      <c r="W42" s="48"/>
      <c r="X42" s="31"/>
      <c r="Y42" s="31"/>
      <c r="Z42" s="46"/>
      <c r="AA42" s="47"/>
      <c r="AB42" s="48"/>
      <c r="AC42" s="31"/>
      <c r="AD42" s="31"/>
      <c r="AE42" s="46"/>
      <c r="AF42" s="47"/>
      <c r="AG42" s="48"/>
    </row>
    <row r="43" spans="10:38" ht="13.5" thickBot="1">
      <c r="J43" s="8"/>
      <c r="K43" s="74"/>
      <c r="L43" s="77"/>
      <c r="M43" s="80"/>
      <c r="N43" s="8"/>
      <c r="Q43" s="154" t="s">
        <v>253</v>
      </c>
      <c r="R43" s="155"/>
      <c r="S43" s="155"/>
      <c r="T43" s="156"/>
      <c r="U43" s="37"/>
      <c r="W43" s="154" t="s">
        <v>271</v>
      </c>
      <c r="X43" s="155"/>
      <c r="Y43" s="155"/>
      <c r="Z43" s="156"/>
      <c r="AA43" s="31"/>
      <c r="AC43" s="154" t="s">
        <v>297</v>
      </c>
      <c r="AD43" s="155"/>
      <c r="AE43" s="155"/>
      <c r="AF43" s="156"/>
      <c r="AG43" s="31"/>
      <c r="AI43" s="154" t="s">
        <v>319</v>
      </c>
      <c r="AJ43" s="155"/>
      <c r="AK43" s="155"/>
      <c r="AL43" s="156"/>
    </row>
    <row r="44" spans="10:38" ht="75" customHeight="1" thickBot="1">
      <c r="J44" s="6"/>
      <c r="K44" s="16" t="s">
        <v>11</v>
      </c>
      <c r="L44" s="126" t="s">
        <v>15</v>
      </c>
      <c r="M44" s="128" t="s">
        <v>16</v>
      </c>
      <c r="N44" s="6"/>
      <c r="P44" s="56" t="s">
        <v>18</v>
      </c>
      <c r="Q44" s="56" t="s">
        <v>10</v>
      </c>
      <c r="R44" s="57" t="s">
        <v>14</v>
      </c>
      <c r="S44" s="58" t="s">
        <v>12</v>
      </c>
      <c r="T44" s="59" t="s">
        <v>13</v>
      </c>
      <c r="U44" s="45"/>
      <c r="V44" s="56" t="s">
        <v>18</v>
      </c>
      <c r="W44" s="56" t="s">
        <v>10</v>
      </c>
      <c r="X44" s="57" t="s">
        <v>14</v>
      </c>
      <c r="Y44" s="58" t="s">
        <v>12</v>
      </c>
      <c r="Z44" s="59" t="s">
        <v>13</v>
      </c>
      <c r="AA44" s="31"/>
      <c r="AB44" s="56" t="s">
        <v>18</v>
      </c>
      <c r="AC44" s="56" t="s">
        <v>10</v>
      </c>
      <c r="AD44" s="57" t="s">
        <v>14</v>
      </c>
      <c r="AE44" s="58" t="s">
        <v>12</v>
      </c>
      <c r="AF44" s="59" t="s">
        <v>13</v>
      </c>
      <c r="AG44" s="31"/>
      <c r="AH44" s="56" t="s">
        <v>18</v>
      </c>
      <c r="AI44" s="56" t="s">
        <v>10</v>
      </c>
      <c r="AJ44" s="57" t="s">
        <v>14</v>
      </c>
      <c r="AK44" s="58" t="s">
        <v>12</v>
      </c>
      <c r="AL44" s="59" t="s">
        <v>13</v>
      </c>
    </row>
    <row r="45" spans="10:38" s="2" customFormat="1" ht="6" customHeight="1" thickBot="1">
      <c r="J45" s="31"/>
      <c r="K45" s="75"/>
      <c r="L45" s="78"/>
      <c r="M45" s="81"/>
      <c r="N45" s="6"/>
      <c r="O45"/>
      <c r="P45"/>
      <c r="Q45"/>
      <c r="R45"/>
      <c r="S45"/>
      <c r="T45"/>
      <c r="U45" s="48"/>
      <c r="V45"/>
      <c r="W45"/>
      <c r="X45"/>
      <c r="Y45"/>
      <c r="Z45"/>
      <c r="AA45" s="31"/>
      <c r="AB45"/>
      <c r="AC45"/>
      <c r="AD45"/>
      <c r="AE45"/>
      <c r="AF45"/>
      <c r="AG45" s="31"/>
      <c r="AH45"/>
      <c r="AI45"/>
      <c r="AJ45"/>
      <c r="AK45"/>
      <c r="AL45"/>
    </row>
    <row r="46" spans="10:38" ht="12.75">
      <c r="J46" s="31" t="str">
        <f>Vorlage!$C$3</f>
        <v>Stefan</v>
      </c>
      <c r="K46" s="73">
        <f>VLOOKUP($J46,$P$46:$T$55,3,FALSE)+VLOOKUP($J46,$V$46:$Z$55,3,FALSE)+VLOOKUP($J46,$AB$46:$AF$55,3,FALSE)+VLOOKUP($J46,$AH$46:$AL$55,3,FALSE)</f>
        <v>61</v>
      </c>
      <c r="L46" s="127">
        <f>VLOOKUP($J46,$P$46:$T$55,4,FALSE)+VLOOKUP($J46,$V$46:$Z$55,4,FALSE)+VLOOKUP($J46,$AB$46:$AF$55,4,FALSE)+VLOOKUP($J46,$AH$46:$AL$55,4,FALSE)</f>
        <v>15</v>
      </c>
      <c r="M46" s="129">
        <f>VLOOKUP($J46,$P$46:$T$55,5,FALSE)+VLOOKUP($J46,$V$46:$Z$55,5,FALSE)+VLOOKUP($J46,$AB$46:$AF$55,5,FALSE)+VLOOKUP($J46,$AH$46:$AL$55,5,FALSE)</f>
        <v>1595</v>
      </c>
      <c r="P46" s="63" t="str">
        <f aca="true" ca="1" t="shared" si="38" ref="P46:P55">HLOOKUP(Q46,INDIRECT(Q$43&amp;"!$C$64:$l$68"),2,FALSE)</f>
        <v>Stefan</v>
      </c>
      <c r="Q46" s="64">
        <v>1</v>
      </c>
      <c r="R46" s="65">
        <f ca="1">HLOOKUP($Q46,INDIRECT(Q$43&amp;"!$C$64:$l$68"),3,FALSE)</f>
        <v>16</v>
      </c>
      <c r="S46" s="66">
        <f ca="1">HLOOKUP($Q46,INDIRECT(Q$43&amp;"!$C$64:$l$68"),4,FALSE)</f>
        <v>6</v>
      </c>
      <c r="T46" s="67">
        <f ca="1">HLOOKUP($Q46,INDIRECT(Q$43&amp;"!$C$64:$l$68"),5,FALSE)</f>
        <v>400</v>
      </c>
      <c r="U46" s="48"/>
      <c r="V46" s="63" t="str">
        <f ca="1">HLOOKUP(W46,INDIRECT(W$43&amp;"!$C$64:$l$68"),2,FALSE)</f>
        <v>Stefan</v>
      </c>
      <c r="W46" s="64">
        <v>1</v>
      </c>
      <c r="X46" s="65">
        <f ca="1">HLOOKUP($Q46,INDIRECT(W$43&amp;"!$C$64:$l$68"),3,FALSE)</f>
        <v>14</v>
      </c>
      <c r="Y46" s="66">
        <f ca="1">HLOOKUP($Q46,INDIRECT(W$43&amp;"!$C$64:$l$68"),4,FALSE)</f>
        <v>4</v>
      </c>
      <c r="Z46" s="67">
        <f ca="1">HLOOKUP($Q46,INDIRECT(W$43&amp;"!$C$64:$l$68"),5,FALSE)</f>
        <v>397</v>
      </c>
      <c r="AA46" s="31"/>
      <c r="AB46" s="63" t="str">
        <f ca="1">HLOOKUP(AC46,INDIRECT(AC$43&amp;"!$C$64:$l$68"),2,FALSE)</f>
        <v>Stefan</v>
      </c>
      <c r="AC46" s="64">
        <v>1</v>
      </c>
      <c r="AD46" s="65">
        <f ca="1">HLOOKUP($Q46,INDIRECT(AC$43&amp;"!$C$64:$l$68"),3,FALSE)</f>
        <v>15</v>
      </c>
      <c r="AE46" s="66">
        <f ca="1">HLOOKUP($Q46,INDIRECT(AC$43&amp;"!$C$64:$l$68"),4,FALSE)</f>
        <v>5</v>
      </c>
      <c r="AF46" s="67">
        <f ca="1">HLOOKUP($Q46,INDIRECT(AC$43&amp;"!$C$64:$l$68"),5,FALSE)</f>
        <v>398</v>
      </c>
      <c r="AG46" s="31"/>
      <c r="AH46" s="63" t="str">
        <f ca="1">HLOOKUP(AI46,INDIRECT(AI$43&amp;"!$C$64:$l$68"),2,FALSE)</f>
        <v>Stefan</v>
      </c>
      <c r="AI46" s="64">
        <v>1</v>
      </c>
      <c r="AJ46" s="65">
        <f ca="1">HLOOKUP($Q46,INDIRECT(AI$43&amp;"!$C$64:$l$68"),3,FALSE)</f>
        <v>16</v>
      </c>
      <c r="AK46" s="66">
        <f ca="1">HLOOKUP($Q46,INDIRECT(AI$43&amp;"!$C$64:$l$68"),4,FALSE)</f>
        <v>0</v>
      </c>
      <c r="AL46" s="67">
        <f ca="1">HLOOKUP($Q46,INDIRECT(AI$43&amp;"!$C$64:$l$68"),5,FALSE)</f>
        <v>400</v>
      </c>
    </row>
    <row r="47" spans="10:38" ht="12.75">
      <c r="J47" s="31" t="str">
        <f>Vorlage!$D$3</f>
        <v>Rainer</v>
      </c>
      <c r="K47" s="73">
        <f aca="true" t="shared" si="39" ref="K47:K55">VLOOKUP($J47,$P$46:$T$55,3,FALSE)+VLOOKUP($J47,$V$46:$Z$55,3,FALSE)+VLOOKUP($J47,$AB$46:$AF$55,3,FALSE)+VLOOKUP($J47,$AH$46:$AL$55,3,FALSE)</f>
        <v>21</v>
      </c>
      <c r="L47" s="127">
        <f aca="true" t="shared" si="40" ref="L47:L55">VLOOKUP($J47,$P$46:$T$55,4,FALSE)+VLOOKUP($J47,$V$46:$Z$55,4,FALSE)+VLOOKUP($J47,$AB$46:$AF$55,4,FALSE)+VLOOKUP($J47,$AH$46:$AL$55,4,FALSE)</f>
        <v>68</v>
      </c>
      <c r="M47" s="129">
        <f aca="true" t="shared" si="41" ref="M47:M55">VLOOKUP($J47,$P$46:$T$55,5,FALSE)+VLOOKUP($J47,$V$46:$Z$55,5,FALSE)+VLOOKUP($J47,$AB$46:$AF$55,5,FALSE)+VLOOKUP($J47,$AH$46:$AL$55,5,FALSE)</f>
        <v>1107</v>
      </c>
      <c r="P47" s="11" t="str">
        <f ca="1" t="shared" si="38"/>
        <v>Thomas S.</v>
      </c>
      <c r="Q47" s="60">
        <v>2</v>
      </c>
      <c r="R47" s="61">
        <f aca="true" ca="1" t="shared" si="42" ref="R47:R55">HLOOKUP($Q47,INDIRECT(Q$43&amp;"!$C$64:$l$68"),3,FALSE)</f>
        <v>12</v>
      </c>
      <c r="S47" s="62">
        <f aca="true" ca="1" t="shared" si="43" ref="S47:S55">HLOOKUP($Q47,INDIRECT(Q$43&amp;"!$C$64:$l$68"),4,FALSE)</f>
        <v>7</v>
      </c>
      <c r="T47" s="68">
        <f aca="true" ca="1" t="shared" si="44" ref="T47:T55">HLOOKUP($Q47,INDIRECT(Q$43&amp;"!$C$64:$l$68"),5,FALSE)</f>
        <v>384</v>
      </c>
      <c r="U47" s="48"/>
      <c r="V47" s="11" t="str">
        <f aca="true" ca="1" t="shared" si="45" ref="V47:V55">HLOOKUP(W47,INDIRECT(W$43&amp;"!$C$64:$l$68"),2,FALSE)</f>
        <v>Thomas S.</v>
      </c>
      <c r="W47" s="60">
        <v>2</v>
      </c>
      <c r="X47" s="61">
        <f aca="true" ca="1" t="shared" si="46" ref="X47:X55">HLOOKUP($Q47,INDIRECT(W$43&amp;"!$C$64:$l$68"),3,FALSE)</f>
        <v>11</v>
      </c>
      <c r="Y47" s="62">
        <f aca="true" ca="1" t="shared" si="47" ref="Y47:Y55">HLOOKUP($Q47,INDIRECT(W$43&amp;"!$C$64:$l$68"),4,FALSE)</f>
        <v>5</v>
      </c>
      <c r="Z47" s="68">
        <f aca="true" ca="1" t="shared" si="48" ref="Z47:Z55">HLOOKUP($Q47,INDIRECT(W$43&amp;"!$C$64:$l$68"),5,FALSE)</f>
        <v>390</v>
      </c>
      <c r="AA47" s="31"/>
      <c r="AB47" s="11" t="str">
        <f aca="true" ca="1" t="shared" si="49" ref="AB47:AB55">HLOOKUP(AC47,INDIRECT(AC$43&amp;"!$C$64:$l$68"),2,FALSE)</f>
        <v>Thomas S.</v>
      </c>
      <c r="AC47" s="60">
        <v>2</v>
      </c>
      <c r="AD47" s="61">
        <f aca="true" ca="1" t="shared" si="50" ref="AD47:AD55">HLOOKUP($Q47,INDIRECT(AC$43&amp;"!$C$64:$l$68"),3,FALSE)</f>
        <v>14</v>
      </c>
      <c r="AE47" s="62">
        <f aca="true" ca="1" t="shared" si="51" ref="AE47:AE55">HLOOKUP($Q47,INDIRECT(AC$43&amp;"!$C$64:$l$68"),4,FALSE)</f>
        <v>5</v>
      </c>
      <c r="AF47" s="68">
        <f aca="true" ca="1" t="shared" si="52" ref="AF47:AF55">HLOOKUP($Q47,INDIRECT(AC$43&amp;"!$C$64:$l$68"),5,FALSE)</f>
        <v>394</v>
      </c>
      <c r="AG47" s="31"/>
      <c r="AH47" s="11" t="str">
        <f aca="true" ca="1" t="shared" si="53" ref="AH47:AH55">HLOOKUP(AI47,INDIRECT(AI$43&amp;"!$C$64:$l$68"),2,FALSE)</f>
        <v>Thomas S.</v>
      </c>
      <c r="AI47" s="60">
        <v>2</v>
      </c>
      <c r="AJ47" s="61">
        <f aca="true" ca="1" t="shared" si="54" ref="AJ47:AJ55">HLOOKUP($Q47,INDIRECT(AI$43&amp;"!$C$64:$l$68"),3,FALSE)</f>
        <v>13</v>
      </c>
      <c r="AK47" s="62">
        <f aca="true" ca="1" t="shared" si="55" ref="AK47:AK55">HLOOKUP($Q47,INDIRECT(AI$43&amp;"!$C$64:$l$68"),4,FALSE)</f>
        <v>3</v>
      </c>
      <c r="AL47" s="68">
        <f aca="true" ca="1" t="shared" si="56" ref="AL47:AL55">HLOOKUP($Q47,INDIRECT(AI$43&amp;"!$C$64:$l$68"),5,FALSE)</f>
        <v>387</v>
      </c>
    </row>
    <row r="48" spans="10:38" ht="12.75">
      <c r="J48" s="31" t="str">
        <f>Vorlage!$E$3</f>
        <v>Andy</v>
      </c>
      <c r="K48" s="73">
        <f t="shared" si="39"/>
        <v>22</v>
      </c>
      <c r="L48" s="127">
        <f t="shared" si="40"/>
        <v>74</v>
      </c>
      <c r="M48" s="129">
        <f t="shared" si="41"/>
        <v>1112</v>
      </c>
      <c r="P48" s="11" t="str">
        <f ca="1" t="shared" si="38"/>
        <v>Rainer</v>
      </c>
      <c r="Q48" s="60">
        <v>3</v>
      </c>
      <c r="R48" s="61">
        <f ca="1" t="shared" si="42"/>
        <v>9</v>
      </c>
      <c r="S48" s="62">
        <f ca="1" t="shared" si="43"/>
        <v>6</v>
      </c>
      <c r="T48" s="68">
        <f ca="1" t="shared" si="44"/>
        <v>383</v>
      </c>
      <c r="U48" s="48"/>
      <c r="V48" s="11" t="str">
        <f ca="1" t="shared" si="45"/>
        <v>Mecky</v>
      </c>
      <c r="W48" s="60">
        <v>3</v>
      </c>
      <c r="X48" s="61">
        <f ca="1" t="shared" si="46"/>
        <v>8</v>
      </c>
      <c r="Y48" s="62">
        <f ca="1" t="shared" si="47"/>
        <v>18</v>
      </c>
      <c r="Z48" s="68">
        <f ca="1" t="shared" si="48"/>
        <v>380</v>
      </c>
      <c r="AA48" s="31"/>
      <c r="AB48" s="11" t="str">
        <f ca="1" t="shared" si="49"/>
        <v>Mecky</v>
      </c>
      <c r="AC48" s="60">
        <v>3</v>
      </c>
      <c r="AD48" s="61">
        <f ca="1" t="shared" si="50"/>
        <v>11</v>
      </c>
      <c r="AE48" s="62">
        <f ca="1" t="shared" si="51"/>
        <v>18</v>
      </c>
      <c r="AF48" s="68">
        <f ca="1" t="shared" si="52"/>
        <v>381</v>
      </c>
      <c r="AG48" s="31"/>
      <c r="AH48" s="11" t="str">
        <f ca="1" t="shared" si="53"/>
        <v>Rainer</v>
      </c>
      <c r="AI48" s="60">
        <v>3</v>
      </c>
      <c r="AJ48" s="61">
        <f ca="1" t="shared" si="54"/>
        <v>7</v>
      </c>
      <c r="AK48" s="62">
        <f ca="1" t="shared" si="55"/>
        <v>25</v>
      </c>
      <c r="AL48" s="68">
        <f ca="1" t="shared" si="56"/>
        <v>363</v>
      </c>
    </row>
    <row r="49" spans="10:38" ht="12.75">
      <c r="J49" s="31" t="str">
        <f>Vorlage!$F$3</f>
        <v>Mecky</v>
      </c>
      <c r="K49" s="73">
        <f t="shared" si="39"/>
        <v>33</v>
      </c>
      <c r="L49" s="127">
        <f t="shared" si="40"/>
        <v>79</v>
      </c>
      <c r="M49" s="129">
        <f t="shared" si="41"/>
        <v>1487</v>
      </c>
      <c r="P49" s="11" t="str">
        <f ca="1" t="shared" si="38"/>
        <v>Mecky</v>
      </c>
      <c r="Q49" s="60">
        <v>4</v>
      </c>
      <c r="R49" s="61">
        <f ca="1" t="shared" si="42"/>
        <v>7</v>
      </c>
      <c r="S49" s="62">
        <f ca="1" t="shared" si="43"/>
        <v>26</v>
      </c>
      <c r="T49" s="68">
        <f ca="1" t="shared" si="44"/>
        <v>371</v>
      </c>
      <c r="U49" s="48"/>
      <c r="V49" s="11" t="str">
        <f ca="1" t="shared" si="45"/>
        <v>Andy</v>
      </c>
      <c r="W49" s="60">
        <v>4</v>
      </c>
      <c r="X49" s="61">
        <f ca="1" t="shared" si="46"/>
        <v>7</v>
      </c>
      <c r="Y49" s="62">
        <f ca="1" t="shared" si="47"/>
        <v>34</v>
      </c>
      <c r="Z49" s="68">
        <f ca="1" t="shared" si="48"/>
        <v>369</v>
      </c>
      <c r="AA49" s="31"/>
      <c r="AB49" s="11" t="str">
        <f ca="1" t="shared" si="49"/>
        <v>Andy</v>
      </c>
      <c r="AC49" s="60">
        <v>4</v>
      </c>
      <c r="AD49" s="61">
        <f ca="1" t="shared" si="50"/>
        <v>8</v>
      </c>
      <c r="AE49" s="62">
        <f ca="1" t="shared" si="51"/>
        <v>20</v>
      </c>
      <c r="AF49" s="68">
        <f ca="1" t="shared" si="52"/>
        <v>380</v>
      </c>
      <c r="AG49" s="31"/>
      <c r="AH49" s="11" t="str">
        <f ca="1" t="shared" si="53"/>
        <v>Andy</v>
      </c>
      <c r="AI49" s="60">
        <v>4</v>
      </c>
      <c r="AJ49" s="61">
        <f ca="1" t="shared" si="54"/>
        <v>7</v>
      </c>
      <c r="AK49" s="62">
        <f ca="1" t="shared" si="55"/>
        <v>20</v>
      </c>
      <c r="AL49" s="68">
        <f ca="1" t="shared" si="56"/>
        <v>363</v>
      </c>
    </row>
    <row r="50" spans="10:38" ht="12.75">
      <c r="J50" s="31" t="str">
        <f>Vorlage!$G$3</f>
        <v>Benny</v>
      </c>
      <c r="K50" s="73">
        <f t="shared" si="39"/>
        <v>13</v>
      </c>
      <c r="L50" s="127">
        <f t="shared" si="40"/>
        <v>38</v>
      </c>
      <c r="M50" s="129">
        <f t="shared" si="41"/>
        <v>716</v>
      </c>
      <c r="P50" s="11" t="str">
        <f ca="1" t="shared" si="38"/>
        <v>Benny</v>
      </c>
      <c r="Q50" s="60">
        <v>5</v>
      </c>
      <c r="R50" s="61">
        <f ca="1" t="shared" si="42"/>
        <v>6</v>
      </c>
      <c r="S50" s="62">
        <f ca="1" t="shared" si="43"/>
        <v>20</v>
      </c>
      <c r="T50" s="68">
        <f ca="1" t="shared" si="44"/>
        <v>351</v>
      </c>
      <c r="U50" s="48"/>
      <c r="V50" s="11" t="str">
        <f ca="1" t="shared" si="45"/>
        <v>Rainer</v>
      </c>
      <c r="W50" s="60">
        <v>5</v>
      </c>
      <c r="X50" s="61">
        <f ca="1" t="shared" si="46"/>
        <v>0</v>
      </c>
      <c r="Y50" s="62">
        <f ca="1" t="shared" si="47"/>
        <v>0</v>
      </c>
      <c r="Z50" s="68">
        <f ca="1" t="shared" si="48"/>
        <v>0</v>
      </c>
      <c r="AA50" s="31"/>
      <c r="AB50" s="11" t="str">
        <f ca="1" t="shared" si="49"/>
        <v>Benny</v>
      </c>
      <c r="AC50" s="60">
        <v>5</v>
      </c>
      <c r="AD50" s="61">
        <f ca="1" t="shared" si="50"/>
        <v>7</v>
      </c>
      <c r="AE50" s="62">
        <f ca="1" t="shared" si="51"/>
        <v>18</v>
      </c>
      <c r="AF50" s="68">
        <f ca="1" t="shared" si="52"/>
        <v>365</v>
      </c>
      <c r="AG50" s="31"/>
      <c r="AH50" s="11" t="str">
        <f ca="1" t="shared" si="53"/>
        <v>Mecky</v>
      </c>
      <c r="AI50" s="60">
        <v>5</v>
      </c>
      <c r="AJ50" s="61">
        <f ca="1" t="shared" si="54"/>
        <v>7</v>
      </c>
      <c r="AK50" s="62">
        <f ca="1" t="shared" si="55"/>
        <v>17</v>
      </c>
      <c r="AL50" s="68">
        <f ca="1" t="shared" si="56"/>
        <v>355</v>
      </c>
    </row>
    <row r="51" spans="10:38" ht="12.75">
      <c r="J51" s="31" t="str">
        <f>Vorlage!$H$3</f>
        <v>Thomas S.</v>
      </c>
      <c r="K51" s="73">
        <f t="shared" si="39"/>
        <v>50</v>
      </c>
      <c r="L51" s="127">
        <f t="shared" si="40"/>
        <v>20</v>
      </c>
      <c r="M51" s="129">
        <f t="shared" si="41"/>
        <v>1555</v>
      </c>
      <c r="P51" s="11" t="str">
        <f ca="1" t="shared" si="38"/>
        <v>Andy</v>
      </c>
      <c r="Q51" s="60">
        <v>6</v>
      </c>
      <c r="R51" s="61">
        <f ca="1" t="shared" si="42"/>
        <v>0</v>
      </c>
      <c r="S51" s="62">
        <f ca="1" t="shared" si="43"/>
        <v>0</v>
      </c>
      <c r="T51" s="68">
        <f ca="1" t="shared" si="44"/>
        <v>0</v>
      </c>
      <c r="U51" s="48"/>
      <c r="V51" s="11" t="str">
        <f ca="1" t="shared" si="45"/>
        <v>Benny</v>
      </c>
      <c r="W51" s="60">
        <v>6</v>
      </c>
      <c r="X51" s="61">
        <f ca="1" t="shared" si="46"/>
        <v>0</v>
      </c>
      <c r="Y51" s="62">
        <f ca="1" t="shared" si="47"/>
        <v>0</v>
      </c>
      <c r="Z51" s="68">
        <f ca="1" t="shared" si="48"/>
        <v>0</v>
      </c>
      <c r="AA51" s="31"/>
      <c r="AB51" s="11" t="str">
        <f ca="1" t="shared" si="49"/>
        <v>Rainer</v>
      </c>
      <c r="AC51" s="60">
        <v>6</v>
      </c>
      <c r="AD51" s="61">
        <f ca="1" t="shared" si="50"/>
        <v>5</v>
      </c>
      <c r="AE51" s="62">
        <f ca="1" t="shared" si="51"/>
        <v>37</v>
      </c>
      <c r="AF51" s="68">
        <f ca="1" t="shared" si="52"/>
        <v>361</v>
      </c>
      <c r="AG51" s="31"/>
      <c r="AH51" s="11" t="str">
        <f ca="1" t="shared" si="53"/>
        <v>Benny</v>
      </c>
      <c r="AI51" s="60">
        <v>6</v>
      </c>
      <c r="AJ51" s="61">
        <f ca="1" t="shared" si="54"/>
        <v>0</v>
      </c>
      <c r="AK51" s="62">
        <f ca="1" t="shared" si="55"/>
        <v>0</v>
      </c>
      <c r="AL51" s="68">
        <f ca="1" t="shared" si="56"/>
        <v>0</v>
      </c>
    </row>
    <row r="52" spans="10:38" ht="12.75">
      <c r="J52" s="31">
        <f>Vorlage!$I$3</f>
        <v>0</v>
      </c>
      <c r="K52" s="73">
        <f t="shared" si="39"/>
        <v>0</v>
      </c>
      <c r="L52" s="127">
        <f t="shared" si="40"/>
        <v>0</v>
      </c>
      <c r="M52" s="129">
        <f t="shared" si="41"/>
        <v>0</v>
      </c>
      <c r="P52" s="11">
        <f ca="1" t="shared" si="38"/>
        <v>0</v>
      </c>
      <c r="Q52" s="60">
        <v>7</v>
      </c>
      <c r="R52" s="61">
        <f ca="1" t="shared" si="42"/>
        <v>0</v>
      </c>
      <c r="S52" s="62">
        <f ca="1" t="shared" si="43"/>
        <v>0</v>
      </c>
      <c r="T52" s="68">
        <f ca="1" t="shared" si="44"/>
        <v>0</v>
      </c>
      <c r="U52" s="48"/>
      <c r="V52" s="11">
        <f ca="1" t="shared" si="45"/>
        <v>0</v>
      </c>
      <c r="W52" s="60">
        <v>7</v>
      </c>
      <c r="X52" s="61">
        <f ca="1" t="shared" si="46"/>
        <v>0</v>
      </c>
      <c r="Y52" s="62">
        <f ca="1" t="shared" si="47"/>
        <v>0</v>
      </c>
      <c r="Z52" s="68">
        <f ca="1" t="shared" si="48"/>
        <v>0</v>
      </c>
      <c r="AA52" s="31"/>
      <c r="AB52" s="11">
        <f ca="1" t="shared" si="49"/>
        <v>0</v>
      </c>
      <c r="AC52" s="60">
        <v>7</v>
      </c>
      <c r="AD52" s="61">
        <f ca="1" t="shared" si="50"/>
        <v>0</v>
      </c>
      <c r="AE52" s="62">
        <f ca="1" t="shared" si="51"/>
        <v>0</v>
      </c>
      <c r="AF52" s="68">
        <f ca="1" t="shared" si="52"/>
        <v>0</v>
      </c>
      <c r="AG52" s="31"/>
      <c r="AH52" s="11">
        <f ca="1" t="shared" si="53"/>
        <v>0</v>
      </c>
      <c r="AI52" s="60">
        <v>7</v>
      </c>
      <c r="AJ52" s="61">
        <f ca="1" t="shared" si="54"/>
        <v>0</v>
      </c>
      <c r="AK52" s="62">
        <f ca="1" t="shared" si="55"/>
        <v>0</v>
      </c>
      <c r="AL52" s="68">
        <f ca="1" t="shared" si="56"/>
        <v>0</v>
      </c>
    </row>
    <row r="53" spans="10:38" ht="12.75">
      <c r="J53" s="31">
        <f>Vorlage!$J$3</f>
        <v>0</v>
      </c>
      <c r="K53" s="73">
        <f t="shared" si="39"/>
        <v>0</v>
      </c>
      <c r="L53" s="127">
        <f t="shared" si="40"/>
        <v>0</v>
      </c>
      <c r="M53" s="129">
        <f t="shared" si="41"/>
        <v>0</v>
      </c>
      <c r="P53" s="11">
        <f ca="1" t="shared" si="38"/>
        <v>0</v>
      </c>
      <c r="Q53" s="60">
        <v>8</v>
      </c>
      <c r="R53" s="61">
        <f ca="1" t="shared" si="42"/>
        <v>0</v>
      </c>
      <c r="S53" s="62">
        <f ca="1" t="shared" si="43"/>
        <v>0</v>
      </c>
      <c r="T53" s="68">
        <f ca="1" t="shared" si="44"/>
        <v>0</v>
      </c>
      <c r="U53" s="48"/>
      <c r="V53" s="11">
        <f ca="1" t="shared" si="45"/>
        <v>0</v>
      </c>
      <c r="W53" s="60">
        <v>8</v>
      </c>
      <c r="X53" s="61">
        <f ca="1" t="shared" si="46"/>
        <v>0</v>
      </c>
      <c r="Y53" s="62">
        <f ca="1" t="shared" si="47"/>
        <v>0</v>
      </c>
      <c r="Z53" s="68">
        <f ca="1" t="shared" si="48"/>
        <v>0</v>
      </c>
      <c r="AA53" s="31"/>
      <c r="AB53" s="11">
        <f ca="1" t="shared" si="49"/>
        <v>0</v>
      </c>
      <c r="AC53" s="60">
        <v>8</v>
      </c>
      <c r="AD53" s="61">
        <f ca="1" t="shared" si="50"/>
        <v>0</v>
      </c>
      <c r="AE53" s="62">
        <f ca="1" t="shared" si="51"/>
        <v>0</v>
      </c>
      <c r="AF53" s="68">
        <f ca="1" t="shared" si="52"/>
        <v>0</v>
      </c>
      <c r="AG53" s="31"/>
      <c r="AH53" s="11">
        <f ca="1" t="shared" si="53"/>
        <v>0</v>
      </c>
      <c r="AI53" s="60">
        <v>8</v>
      </c>
      <c r="AJ53" s="61">
        <f ca="1" t="shared" si="54"/>
        <v>0</v>
      </c>
      <c r="AK53" s="62">
        <f ca="1" t="shared" si="55"/>
        <v>0</v>
      </c>
      <c r="AL53" s="68">
        <f ca="1" t="shared" si="56"/>
        <v>0</v>
      </c>
    </row>
    <row r="54" spans="10:38" ht="12.75">
      <c r="J54" s="31">
        <f>Vorlage!$K$3</f>
        <v>0</v>
      </c>
      <c r="K54" s="73">
        <f t="shared" si="39"/>
        <v>0</v>
      </c>
      <c r="L54" s="127">
        <f t="shared" si="40"/>
        <v>0</v>
      </c>
      <c r="M54" s="129">
        <f t="shared" si="41"/>
        <v>0</v>
      </c>
      <c r="P54" s="11">
        <f ca="1" t="shared" si="38"/>
        <v>0</v>
      </c>
      <c r="Q54" s="60">
        <v>9</v>
      </c>
      <c r="R54" s="61">
        <f ca="1" t="shared" si="42"/>
        <v>0</v>
      </c>
      <c r="S54" s="62">
        <f ca="1" t="shared" si="43"/>
        <v>0</v>
      </c>
      <c r="T54" s="68">
        <f ca="1" t="shared" si="44"/>
        <v>0</v>
      </c>
      <c r="U54" s="48"/>
      <c r="V54" s="11">
        <f ca="1" t="shared" si="45"/>
        <v>0</v>
      </c>
      <c r="W54" s="60">
        <v>9</v>
      </c>
      <c r="X54" s="61">
        <f ca="1" t="shared" si="46"/>
        <v>0</v>
      </c>
      <c r="Y54" s="62">
        <f ca="1" t="shared" si="47"/>
        <v>0</v>
      </c>
      <c r="Z54" s="68">
        <f ca="1" t="shared" si="48"/>
        <v>0</v>
      </c>
      <c r="AA54" s="31"/>
      <c r="AB54" s="11">
        <f ca="1" t="shared" si="49"/>
        <v>0</v>
      </c>
      <c r="AC54" s="60">
        <v>9</v>
      </c>
      <c r="AD54" s="61">
        <f ca="1" t="shared" si="50"/>
        <v>0</v>
      </c>
      <c r="AE54" s="62">
        <f ca="1" t="shared" si="51"/>
        <v>0</v>
      </c>
      <c r="AF54" s="68">
        <f ca="1" t="shared" si="52"/>
        <v>0</v>
      </c>
      <c r="AG54" s="31"/>
      <c r="AH54" s="11">
        <f ca="1" t="shared" si="53"/>
        <v>0</v>
      </c>
      <c r="AI54" s="60">
        <v>9</v>
      </c>
      <c r="AJ54" s="61">
        <f ca="1" t="shared" si="54"/>
        <v>0</v>
      </c>
      <c r="AK54" s="62">
        <f ca="1" t="shared" si="55"/>
        <v>0</v>
      </c>
      <c r="AL54" s="68">
        <f ca="1" t="shared" si="56"/>
        <v>0</v>
      </c>
    </row>
    <row r="55" spans="10:38" ht="13.5" thickBot="1">
      <c r="J55" s="31">
        <f>Vorlage!$L$3</f>
        <v>0</v>
      </c>
      <c r="K55" s="73">
        <f t="shared" si="39"/>
        <v>0</v>
      </c>
      <c r="L55" s="127">
        <f t="shared" si="40"/>
        <v>0</v>
      </c>
      <c r="M55" s="129">
        <f t="shared" si="41"/>
        <v>0</v>
      </c>
      <c r="P55" s="13">
        <f ca="1" t="shared" si="38"/>
        <v>0</v>
      </c>
      <c r="Q55" s="69">
        <v>10</v>
      </c>
      <c r="R55" s="70">
        <f ca="1" t="shared" si="42"/>
        <v>0</v>
      </c>
      <c r="S55" s="71">
        <f ca="1" t="shared" si="43"/>
        <v>0</v>
      </c>
      <c r="T55" s="72">
        <f ca="1" t="shared" si="44"/>
        <v>0</v>
      </c>
      <c r="U55" s="48"/>
      <c r="V55" s="13">
        <f ca="1" t="shared" si="45"/>
        <v>0</v>
      </c>
      <c r="W55" s="69">
        <v>10</v>
      </c>
      <c r="X55" s="70">
        <f ca="1" t="shared" si="46"/>
        <v>0</v>
      </c>
      <c r="Y55" s="71">
        <f ca="1" t="shared" si="47"/>
        <v>0</v>
      </c>
      <c r="Z55" s="72">
        <f ca="1" t="shared" si="48"/>
        <v>0</v>
      </c>
      <c r="AA55" s="31"/>
      <c r="AB55" s="13">
        <f ca="1" t="shared" si="49"/>
        <v>0</v>
      </c>
      <c r="AC55" s="69">
        <v>10</v>
      </c>
      <c r="AD55" s="70">
        <f ca="1" t="shared" si="50"/>
        <v>0</v>
      </c>
      <c r="AE55" s="71">
        <f ca="1" t="shared" si="51"/>
        <v>0</v>
      </c>
      <c r="AF55" s="72">
        <f ca="1" t="shared" si="52"/>
        <v>0</v>
      </c>
      <c r="AG55" s="31"/>
      <c r="AH55" s="13">
        <f ca="1" t="shared" si="53"/>
        <v>0</v>
      </c>
      <c r="AI55" s="69">
        <v>10</v>
      </c>
      <c r="AJ55" s="70">
        <f ca="1" t="shared" si="54"/>
        <v>0</v>
      </c>
      <c r="AK55" s="71">
        <f ca="1" t="shared" si="55"/>
        <v>0</v>
      </c>
      <c r="AL55" s="72">
        <f ca="1" t="shared" si="56"/>
        <v>0</v>
      </c>
    </row>
    <row r="56" spans="10:33" ht="13.5" thickBot="1">
      <c r="J56" s="31"/>
      <c r="O56" s="31"/>
      <c r="P56" s="46"/>
      <c r="Q56" s="47"/>
      <c r="R56" s="48"/>
      <c r="S56" s="31"/>
      <c r="T56" s="31"/>
      <c r="U56" s="46"/>
      <c r="V56" s="47"/>
      <c r="W56" s="48"/>
      <c r="X56" s="31"/>
      <c r="Y56" s="31"/>
      <c r="Z56" s="46"/>
      <c r="AA56" s="47"/>
      <c r="AB56" s="48"/>
      <c r="AC56" s="31"/>
      <c r="AD56" s="31"/>
      <c r="AE56" s="46"/>
      <c r="AF56" s="47"/>
      <c r="AG56" s="48"/>
    </row>
    <row r="57" spans="10:38" ht="13.5" thickBot="1">
      <c r="J57" s="8"/>
      <c r="K57" s="74"/>
      <c r="L57" s="77"/>
      <c r="M57" s="80"/>
      <c r="N57" s="8"/>
      <c r="Q57" s="154" t="s">
        <v>338</v>
      </c>
      <c r="R57" s="155"/>
      <c r="S57" s="155"/>
      <c r="T57" s="156"/>
      <c r="U57" s="37"/>
      <c r="W57" s="154" t="s">
        <v>320</v>
      </c>
      <c r="X57" s="155"/>
      <c r="Y57" s="155"/>
      <c r="Z57" s="156"/>
      <c r="AA57" s="31"/>
      <c r="AC57" s="154" t="s">
        <v>320</v>
      </c>
      <c r="AD57" s="155"/>
      <c r="AE57" s="155"/>
      <c r="AF57" s="156"/>
      <c r="AG57" s="31"/>
      <c r="AI57" s="154" t="s">
        <v>320</v>
      </c>
      <c r="AJ57" s="155"/>
      <c r="AK57" s="155"/>
      <c r="AL57" s="156"/>
    </row>
    <row r="58" spans="10:38" ht="75" customHeight="1" thickBot="1">
      <c r="J58" s="6"/>
      <c r="K58" s="16" t="s">
        <v>11</v>
      </c>
      <c r="L58" s="126" t="s">
        <v>15</v>
      </c>
      <c r="M58" s="128" t="s">
        <v>16</v>
      </c>
      <c r="N58" s="6"/>
      <c r="P58" s="56" t="s">
        <v>18</v>
      </c>
      <c r="Q58" s="56" t="s">
        <v>10</v>
      </c>
      <c r="R58" s="57" t="s">
        <v>14</v>
      </c>
      <c r="S58" s="58" t="s">
        <v>12</v>
      </c>
      <c r="T58" s="59" t="s">
        <v>13</v>
      </c>
      <c r="U58" s="45"/>
      <c r="V58" s="56" t="s">
        <v>18</v>
      </c>
      <c r="W58" s="56" t="s">
        <v>10</v>
      </c>
      <c r="X58" s="57" t="s">
        <v>14</v>
      </c>
      <c r="Y58" s="58" t="s">
        <v>12</v>
      </c>
      <c r="Z58" s="59" t="s">
        <v>13</v>
      </c>
      <c r="AA58" s="31"/>
      <c r="AB58" s="56" t="s">
        <v>18</v>
      </c>
      <c r="AC58" s="56" t="s">
        <v>10</v>
      </c>
      <c r="AD58" s="57" t="s">
        <v>14</v>
      </c>
      <c r="AE58" s="58" t="s">
        <v>12</v>
      </c>
      <c r="AF58" s="59" t="s">
        <v>13</v>
      </c>
      <c r="AG58" s="31"/>
      <c r="AH58" s="56" t="s">
        <v>18</v>
      </c>
      <c r="AI58" s="56" t="s">
        <v>10</v>
      </c>
      <c r="AJ58" s="57" t="s">
        <v>14</v>
      </c>
      <c r="AK58" s="58" t="s">
        <v>12</v>
      </c>
      <c r="AL58" s="59" t="s">
        <v>13</v>
      </c>
    </row>
    <row r="59" spans="10:38" s="2" customFormat="1" ht="6" customHeight="1" thickBot="1">
      <c r="J59" s="31"/>
      <c r="K59" s="75"/>
      <c r="L59" s="78"/>
      <c r="M59" s="81"/>
      <c r="N59" s="6"/>
      <c r="O59"/>
      <c r="P59"/>
      <c r="Q59"/>
      <c r="R59"/>
      <c r="S59"/>
      <c r="T59"/>
      <c r="U59" s="48"/>
      <c r="V59"/>
      <c r="W59"/>
      <c r="X59"/>
      <c r="Y59"/>
      <c r="Z59"/>
      <c r="AA59" s="31"/>
      <c r="AB59"/>
      <c r="AC59"/>
      <c r="AD59"/>
      <c r="AE59"/>
      <c r="AF59"/>
      <c r="AG59" s="31"/>
      <c r="AH59"/>
      <c r="AI59"/>
      <c r="AJ59"/>
      <c r="AK59"/>
      <c r="AL59"/>
    </row>
    <row r="60" spans="10:38" ht="12.75">
      <c r="J60" s="31" t="str">
        <f>Vorlage!$C$3</f>
        <v>Stefan</v>
      </c>
      <c r="K60" s="73">
        <f>VLOOKUP($J60,$P$60:$T$69,3,FALSE)+VLOOKUP($J60,$V$60:$Z$69,3,FALSE)+VLOOKUP($J60,$AB$60:$AF$69,3,FALSE)+VLOOKUP($J60,$AH$60:$AL$69,3,FALSE)</f>
        <v>16</v>
      </c>
      <c r="L60" s="127">
        <f>VLOOKUP($J60,$P$60:$T$69,4,FALSE)+VLOOKUP($J60,$V$60:$Z$69,4,FALSE)+VLOOKUP($J60,$AB$60:$AF$69,4,FALSE)+VLOOKUP($J60,$AH$60:$AL$69,4,FALSE)</f>
        <v>4</v>
      </c>
      <c r="M60" s="129">
        <f>VLOOKUP($J60,$P$60:$T$69,5,FALSE)+VLOOKUP($J60,$V$60:$Z$69,5,FALSE)+VLOOKUP($J60,$AB$60:$AF$69,5,FALSE)+VLOOKUP($J60,$AH$60:$AL$69,5,FALSE)</f>
        <v>400</v>
      </c>
      <c r="P60" s="63" t="str">
        <f ca="1">HLOOKUP(Q60,INDIRECT(Q$57&amp;"!$C$64:$l$68"),2,FALSE)</f>
        <v>Stefan</v>
      </c>
      <c r="Q60" s="64">
        <v>1</v>
      </c>
      <c r="R60" s="65">
        <f ca="1">HLOOKUP($Q60,INDIRECT(Q$57&amp;"!$C$64:$l$68"),3,FALSE)</f>
        <v>16</v>
      </c>
      <c r="S60" s="66">
        <f ca="1">HLOOKUP($Q60,INDIRECT(Q$57&amp;"!$C$64:$l$68"),4,FALSE)</f>
        <v>4</v>
      </c>
      <c r="T60" s="67">
        <f ca="1">HLOOKUP($Q60,INDIRECT(Q$57&amp;"!$C$64:$l$68"),5,FALSE)</f>
        <v>400</v>
      </c>
      <c r="U60" s="48"/>
      <c r="V60" s="63" t="str">
        <f ca="1">HLOOKUP(W60,INDIRECT(W$57&amp;"!$C$64:$l$68"),2,FALSE)</f>
        <v>Stefan</v>
      </c>
      <c r="W60" s="64">
        <v>1</v>
      </c>
      <c r="X60" s="65">
        <f ca="1">HLOOKUP($Q60,INDIRECT(W$57&amp;"!$C$64:$l$68"),3,FALSE)</f>
        <v>0</v>
      </c>
      <c r="Y60" s="66">
        <f ca="1">HLOOKUP($Q60,INDIRECT(W$57&amp;"!$C$64:$l$68"),4,FALSE)</f>
        <v>0</v>
      </c>
      <c r="Z60" s="67">
        <f ca="1">HLOOKUP($Q60,INDIRECT(W$57&amp;"!$C$64:$l$68"),5,FALSE)</f>
        <v>0</v>
      </c>
      <c r="AA60" s="31"/>
      <c r="AB60" s="63" t="str">
        <f ca="1">HLOOKUP(AC60,INDIRECT(AC$57&amp;"!$C$64:$l$68"),2,FALSE)</f>
        <v>Stefan</v>
      </c>
      <c r="AC60" s="64">
        <v>1</v>
      </c>
      <c r="AD60" s="65">
        <f ca="1">HLOOKUP($Q60,INDIRECT(AC$57&amp;"!$C$64:$l$68"),3,FALSE)</f>
        <v>0</v>
      </c>
      <c r="AE60" s="66">
        <f ca="1">HLOOKUP($Q60,INDIRECT(AC$57&amp;"!$C$64:$l$68"),4,FALSE)</f>
        <v>0</v>
      </c>
      <c r="AF60" s="67">
        <f ca="1">HLOOKUP($Q60,INDIRECT(AC$57&amp;"!$C$64:$l$68"),5,FALSE)</f>
        <v>0</v>
      </c>
      <c r="AG60" s="31"/>
      <c r="AH60" s="63" t="str">
        <f ca="1">HLOOKUP(AI60,INDIRECT(AI$57&amp;"!$C$64:$l$68"),2,FALSE)</f>
        <v>Stefan</v>
      </c>
      <c r="AI60" s="64">
        <v>1</v>
      </c>
      <c r="AJ60" s="65">
        <f ca="1">HLOOKUP($Q60,INDIRECT(AI$57&amp;"!$C$64:$l$68"),3,FALSE)</f>
        <v>0</v>
      </c>
      <c r="AK60" s="66">
        <f ca="1">HLOOKUP($Q60,INDIRECT(AI$57&amp;"!$C$64:$l$68"),4,FALSE)</f>
        <v>0</v>
      </c>
      <c r="AL60" s="67">
        <f ca="1">HLOOKUP($Q60,INDIRECT(AI$57&amp;"!$C$64:$l$68"),5,FALSE)</f>
        <v>0</v>
      </c>
    </row>
    <row r="61" spans="10:38" ht="12.75">
      <c r="J61" s="31" t="str">
        <f>Vorlage!$D$3</f>
        <v>Rainer</v>
      </c>
      <c r="K61" s="73">
        <f aca="true" t="shared" si="57" ref="K61:K69">VLOOKUP($J61,$P$60:$T$69,3,FALSE)+VLOOKUP($J61,$V$60:$Z$69,3,FALSE)+VLOOKUP($J61,$AB$60:$AF$69,3,FALSE)+VLOOKUP($J61,$AH$60:$AL$69,3,FALSE)</f>
        <v>11</v>
      </c>
      <c r="L61" s="127">
        <f aca="true" t="shared" si="58" ref="L61:L69">VLOOKUP($J61,$P$60:$T$69,4,FALSE)+VLOOKUP($J61,$V$60:$Z$69,4,FALSE)+VLOOKUP($J61,$AB$60:$AF$69,4,FALSE)+VLOOKUP($J61,$AH$60:$AL$69,4,FALSE)</f>
        <v>7</v>
      </c>
      <c r="M61" s="129">
        <f aca="true" t="shared" si="59" ref="M61:M69">VLOOKUP($J61,$P$60:$T$69,5,FALSE)+VLOOKUP($J61,$V$60:$Z$69,5,FALSE)+VLOOKUP($J61,$AB$60:$AF$69,5,FALSE)+VLOOKUP($J61,$AH$60:$AL$69,5,FALSE)</f>
        <v>387</v>
      </c>
      <c r="P61" s="11" t="str">
        <f aca="true" ca="1" t="shared" si="60" ref="P61:P69">HLOOKUP(Q61,INDIRECT(Q$57&amp;"!$C$64:$l$68"),2,FALSE)</f>
        <v>Rainer</v>
      </c>
      <c r="Q61" s="60">
        <v>2</v>
      </c>
      <c r="R61" s="61">
        <f aca="true" ca="1" t="shared" si="61" ref="R61:R69">HLOOKUP($Q61,INDIRECT(Q$57&amp;"!$C$64:$l$68"),3,FALSE)</f>
        <v>11</v>
      </c>
      <c r="S61" s="62">
        <f aca="true" ca="1" t="shared" si="62" ref="S61:S69">HLOOKUP($Q61,INDIRECT(Q$57&amp;"!$C$64:$l$68"),4,FALSE)</f>
        <v>7</v>
      </c>
      <c r="T61" s="68">
        <f aca="true" ca="1" t="shared" si="63" ref="T61:T69">HLOOKUP($Q61,INDIRECT(Q$57&amp;"!$C$64:$l$68"),5,FALSE)</f>
        <v>387</v>
      </c>
      <c r="U61" s="48"/>
      <c r="V61" s="11" t="str">
        <f aca="true" ca="1" t="shared" si="64" ref="V61:V69">HLOOKUP(W61,INDIRECT(W$57&amp;"!$C$64:$l$68"),2,FALSE)</f>
        <v>Rainer</v>
      </c>
      <c r="W61" s="60">
        <v>2</v>
      </c>
      <c r="X61" s="61">
        <f aca="true" ca="1" t="shared" si="65" ref="X61:X69">HLOOKUP($Q61,INDIRECT(W$57&amp;"!$C$64:$l$68"),3,FALSE)</f>
        <v>0</v>
      </c>
      <c r="Y61" s="62">
        <f aca="true" ca="1" t="shared" si="66" ref="Y61:Y69">HLOOKUP($Q61,INDIRECT(W$57&amp;"!$C$64:$l$68"),4,FALSE)</f>
        <v>0</v>
      </c>
      <c r="Z61" s="68">
        <f aca="true" ca="1" t="shared" si="67" ref="Z61:Z69">HLOOKUP($Q61,INDIRECT(W$57&amp;"!$C$64:$l$68"),5,FALSE)</f>
        <v>0</v>
      </c>
      <c r="AA61" s="31"/>
      <c r="AB61" s="11" t="str">
        <f aca="true" ca="1" t="shared" si="68" ref="AB61:AB69">HLOOKUP(AC61,INDIRECT(AC$57&amp;"!$C$64:$l$68"),2,FALSE)</f>
        <v>Rainer</v>
      </c>
      <c r="AC61" s="60">
        <v>2</v>
      </c>
      <c r="AD61" s="61">
        <f aca="true" ca="1" t="shared" si="69" ref="AD61:AD69">HLOOKUP($Q61,INDIRECT(AC$57&amp;"!$C$64:$l$68"),3,FALSE)</f>
        <v>0</v>
      </c>
      <c r="AE61" s="62">
        <f aca="true" ca="1" t="shared" si="70" ref="AE61:AE69">HLOOKUP($Q61,INDIRECT(AC$57&amp;"!$C$64:$l$68"),4,FALSE)</f>
        <v>0</v>
      </c>
      <c r="AF61" s="68">
        <f aca="true" ca="1" t="shared" si="71" ref="AF61:AF69">HLOOKUP($Q61,INDIRECT(AC$57&amp;"!$C$64:$l$68"),5,FALSE)</f>
        <v>0</v>
      </c>
      <c r="AG61" s="31"/>
      <c r="AH61" s="11" t="str">
        <f aca="true" ca="1" t="shared" si="72" ref="AH61:AH69">HLOOKUP(AI61,INDIRECT(AI$57&amp;"!$C$64:$l$68"),2,FALSE)</f>
        <v>Rainer</v>
      </c>
      <c r="AI61" s="60">
        <v>2</v>
      </c>
      <c r="AJ61" s="61">
        <f aca="true" ca="1" t="shared" si="73" ref="AJ61:AJ69">HLOOKUP($Q61,INDIRECT(AI$57&amp;"!$C$64:$l$68"),3,FALSE)</f>
        <v>0</v>
      </c>
      <c r="AK61" s="62">
        <f aca="true" ca="1" t="shared" si="74" ref="AK61:AK69">HLOOKUP($Q61,INDIRECT(AI$57&amp;"!$C$64:$l$68"),4,FALSE)</f>
        <v>0</v>
      </c>
      <c r="AL61" s="68">
        <f aca="true" ca="1" t="shared" si="75" ref="AL61:AL69">HLOOKUP($Q61,INDIRECT(AI$57&amp;"!$C$64:$l$68"),5,FALSE)</f>
        <v>0</v>
      </c>
    </row>
    <row r="62" spans="10:38" ht="12.75">
      <c r="J62" s="31" t="str">
        <f>Vorlage!$E$3</f>
        <v>Andy</v>
      </c>
      <c r="K62" s="73">
        <f t="shared" si="57"/>
        <v>0</v>
      </c>
      <c r="L62" s="127">
        <f t="shared" si="58"/>
        <v>0</v>
      </c>
      <c r="M62" s="129">
        <f t="shared" si="59"/>
        <v>0</v>
      </c>
      <c r="P62" s="11" t="str">
        <f ca="1" t="shared" si="60"/>
        <v>Thomas S.</v>
      </c>
      <c r="Q62" s="60">
        <v>3</v>
      </c>
      <c r="R62" s="61">
        <f ca="1" t="shared" si="61"/>
        <v>8</v>
      </c>
      <c r="S62" s="62">
        <f ca="1" t="shared" si="62"/>
        <v>7</v>
      </c>
      <c r="T62" s="68">
        <f ca="1" t="shared" si="63"/>
        <v>380</v>
      </c>
      <c r="U62" s="48"/>
      <c r="V62" s="11" t="str">
        <f ca="1" t="shared" si="64"/>
        <v>Andy</v>
      </c>
      <c r="W62" s="60">
        <v>3</v>
      </c>
      <c r="X62" s="61">
        <f ca="1" t="shared" si="65"/>
        <v>0</v>
      </c>
      <c r="Y62" s="62">
        <f ca="1" t="shared" si="66"/>
        <v>0</v>
      </c>
      <c r="Z62" s="68">
        <f ca="1" t="shared" si="67"/>
        <v>0</v>
      </c>
      <c r="AA62" s="31"/>
      <c r="AB62" s="11" t="str">
        <f ca="1" t="shared" si="68"/>
        <v>Andy</v>
      </c>
      <c r="AC62" s="60">
        <v>3</v>
      </c>
      <c r="AD62" s="61">
        <f ca="1" t="shared" si="69"/>
        <v>0</v>
      </c>
      <c r="AE62" s="62">
        <f ca="1" t="shared" si="70"/>
        <v>0</v>
      </c>
      <c r="AF62" s="68">
        <f ca="1" t="shared" si="71"/>
        <v>0</v>
      </c>
      <c r="AG62" s="31"/>
      <c r="AH62" s="11" t="str">
        <f ca="1" t="shared" si="72"/>
        <v>Andy</v>
      </c>
      <c r="AI62" s="60">
        <v>3</v>
      </c>
      <c r="AJ62" s="61">
        <f ca="1" t="shared" si="73"/>
        <v>0</v>
      </c>
      <c r="AK62" s="62">
        <f ca="1" t="shared" si="74"/>
        <v>0</v>
      </c>
      <c r="AL62" s="68">
        <f ca="1" t="shared" si="75"/>
        <v>0</v>
      </c>
    </row>
    <row r="63" spans="10:38" ht="12.75">
      <c r="J63" s="31" t="str">
        <f>Vorlage!$F$3</f>
        <v>Mecky</v>
      </c>
      <c r="K63" s="73">
        <f t="shared" si="57"/>
        <v>5</v>
      </c>
      <c r="L63" s="127">
        <f t="shared" si="58"/>
        <v>13</v>
      </c>
      <c r="M63" s="129">
        <f t="shared" si="59"/>
        <v>368</v>
      </c>
      <c r="P63" s="11" t="str">
        <f ca="1" t="shared" si="60"/>
        <v>Mecky</v>
      </c>
      <c r="Q63" s="60">
        <v>4</v>
      </c>
      <c r="R63" s="61">
        <f ca="1" t="shared" si="61"/>
        <v>5</v>
      </c>
      <c r="S63" s="62">
        <f ca="1" t="shared" si="62"/>
        <v>13</v>
      </c>
      <c r="T63" s="68">
        <f ca="1" t="shared" si="63"/>
        <v>368</v>
      </c>
      <c r="U63" s="48"/>
      <c r="V63" s="11" t="str">
        <f ca="1" t="shared" si="64"/>
        <v>Mecky</v>
      </c>
      <c r="W63" s="60">
        <v>4</v>
      </c>
      <c r="X63" s="61">
        <f ca="1" t="shared" si="65"/>
        <v>0</v>
      </c>
      <c r="Y63" s="62">
        <f ca="1" t="shared" si="66"/>
        <v>0</v>
      </c>
      <c r="Z63" s="68">
        <f ca="1" t="shared" si="67"/>
        <v>0</v>
      </c>
      <c r="AA63" s="31"/>
      <c r="AB63" s="11" t="str">
        <f ca="1" t="shared" si="68"/>
        <v>Mecky</v>
      </c>
      <c r="AC63" s="60">
        <v>4</v>
      </c>
      <c r="AD63" s="61">
        <f ca="1" t="shared" si="69"/>
        <v>0</v>
      </c>
      <c r="AE63" s="62">
        <f ca="1" t="shared" si="70"/>
        <v>0</v>
      </c>
      <c r="AF63" s="68">
        <f ca="1" t="shared" si="71"/>
        <v>0</v>
      </c>
      <c r="AG63" s="31"/>
      <c r="AH63" s="11" t="str">
        <f ca="1" t="shared" si="72"/>
        <v>Mecky</v>
      </c>
      <c r="AI63" s="60">
        <v>4</v>
      </c>
      <c r="AJ63" s="61">
        <f ca="1" t="shared" si="73"/>
        <v>0</v>
      </c>
      <c r="AK63" s="62">
        <f ca="1" t="shared" si="74"/>
        <v>0</v>
      </c>
      <c r="AL63" s="68">
        <f ca="1" t="shared" si="75"/>
        <v>0</v>
      </c>
    </row>
    <row r="64" spans="10:38" ht="12.75">
      <c r="J64" s="31" t="str">
        <f>Vorlage!$G$3</f>
        <v>Benny</v>
      </c>
      <c r="K64" s="73">
        <f t="shared" si="57"/>
        <v>0</v>
      </c>
      <c r="L64" s="127">
        <f t="shared" si="58"/>
        <v>0</v>
      </c>
      <c r="M64" s="129">
        <f t="shared" si="59"/>
        <v>0</v>
      </c>
      <c r="P64" s="11" t="str">
        <f ca="1" t="shared" si="60"/>
        <v>Andy</v>
      </c>
      <c r="Q64" s="60">
        <v>5</v>
      </c>
      <c r="R64" s="61">
        <f ca="1" t="shared" si="61"/>
        <v>0</v>
      </c>
      <c r="S64" s="62">
        <f ca="1" t="shared" si="62"/>
        <v>0</v>
      </c>
      <c r="T64" s="68">
        <f ca="1" t="shared" si="63"/>
        <v>0</v>
      </c>
      <c r="U64" s="48"/>
      <c r="V64" s="11" t="str">
        <f ca="1" t="shared" si="64"/>
        <v>Benny</v>
      </c>
      <c r="W64" s="60">
        <v>5</v>
      </c>
      <c r="X64" s="61">
        <f ca="1" t="shared" si="65"/>
        <v>0</v>
      </c>
      <c r="Y64" s="62">
        <f ca="1" t="shared" si="66"/>
        <v>0</v>
      </c>
      <c r="Z64" s="68">
        <f ca="1" t="shared" si="67"/>
        <v>0</v>
      </c>
      <c r="AA64" s="31"/>
      <c r="AB64" s="11" t="str">
        <f ca="1" t="shared" si="68"/>
        <v>Benny</v>
      </c>
      <c r="AC64" s="60">
        <v>5</v>
      </c>
      <c r="AD64" s="61">
        <f ca="1" t="shared" si="69"/>
        <v>0</v>
      </c>
      <c r="AE64" s="62">
        <f ca="1" t="shared" si="70"/>
        <v>0</v>
      </c>
      <c r="AF64" s="68">
        <f ca="1" t="shared" si="71"/>
        <v>0</v>
      </c>
      <c r="AG64" s="31"/>
      <c r="AH64" s="11" t="str">
        <f ca="1" t="shared" si="72"/>
        <v>Benny</v>
      </c>
      <c r="AI64" s="60">
        <v>5</v>
      </c>
      <c r="AJ64" s="61">
        <f ca="1" t="shared" si="73"/>
        <v>0</v>
      </c>
      <c r="AK64" s="62">
        <f ca="1" t="shared" si="74"/>
        <v>0</v>
      </c>
      <c r="AL64" s="68">
        <f ca="1" t="shared" si="75"/>
        <v>0</v>
      </c>
    </row>
    <row r="65" spans="10:38" ht="12.75">
      <c r="J65" s="31" t="str">
        <f>Vorlage!$H$3</f>
        <v>Thomas S.</v>
      </c>
      <c r="K65" s="73">
        <f t="shared" si="57"/>
        <v>8</v>
      </c>
      <c r="L65" s="127">
        <f t="shared" si="58"/>
        <v>7</v>
      </c>
      <c r="M65" s="129">
        <f t="shared" si="59"/>
        <v>380</v>
      </c>
      <c r="P65" s="11" t="str">
        <f ca="1" t="shared" si="60"/>
        <v>Benny</v>
      </c>
      <c r="Q65" s="60">
        <v>6</v>
      </c>
      <c r="R65" s="61">
        <f ca="1" t="shared" si="61"/>
        <v>0</v>
      </c>
      <c r="S65" s="62">
        <f ca="1" t="shared" si="62"/>
        <v>0</v>
      </c>
      <c r="T65" s="68">
        <f ca="1" t="shared" si="63"/>
        <v>0</v>
      </c>
      <c r="U65" s="48"/>
      <c r="V65" s="11" t="str">
        <f ca="1" t="shared" si="64"/>
        <v>Thomas S.</v>
      </c>
      <c r="W65" s="60">
        <v>6</v>
      </c>
      <c r="X65" s="61">
        <f ca="1" t="shared" si="65"/>
        <v>0</v>
      </c>
      <c r="Y65" s="62">
        <f ca="1" t="shared" si="66"/>
        <v>0</v>
      </c>
      <c r="Z65" s="68">
        <f ca="1" t="shared" si="67"/>
        <v>0</v>
      </c>
      <c r="AA65" s="31"/>
      <c r="AB65" s="11" t="str">
        <f ca="1" t="shared" si="68"/>
        <v>Thomas S.</v>
      </c>
      <c r="AC65" s="60">
        <v>6</v>
      </c>
      <c r="AD65" s="61">
        <f ca="1" t="shared" si="69"/>
        <v>0</v>
      </c>
      <c r="AE65" s="62">
        <f ca="1" t="shared" si="70"/>
        <v>0</v>
      </c>
      <c r="AF65" s="68">
        <f ca="1" t="shared" si="71"/>
        <v>0</v>
      </c>
      <c r="AG65" s="31"/>
      <c r="AH65" s="11" t="str">
        <f ca="1" t="shared" si="72"/>
        <v>Thomas S.</v>
      </c>
      <c r="AI65" s="60">
        <v>6</v>
      </c>
      <c r="AJ65" s="61">
        <f ca="1" t="shared" si="73"/>
        <v>0</v>
      </c>
      <c r="AK65" s="62">
        <f ca="1" t="shared" si="74"/>
        <v>0</v>
      </c>
      <c r="AL65" s="68">
        <f ca="1" t="shared" si="75"/>
        <v>0</v>
      </c>
    </row>
    <row r="66" spans="10:38" ht="12.75">
      <c r="J66" s="31">
        <f>Vorlage!$I$3</f>
        <v>0</v>
      </c>
      <c r="K66" s="73">
        <f t="shared" si="57"/>
        <v>0</v>
      </c>
      <c r="L66" s="127">
        <f t="shared" si="58"/>
        <v>0</v>
      </c>
      <c r="M66" s="129">
        <f t="shared" si="59"/>
        <v>0</v>
      </c>
      <c r="P66" s="11">
        <f ca="1" t="shared" si="60"/>
        <v>0</v>
      </c>
      <c r="Q66" s="60">
        <v>7</v>
      </c>
      <c r="R66" s="61">
        <f ca="1" t="shared" si="61"/>
        <v>0</v>
      </c>
      <c r="S66" s="62">
        <f ca="1" t="shared" si="62"/>
        <v>0</v>
      </c>
      <c r="T66" s="68">
        <f ca="1" t="shared" si="63"/>
        <v>0</v>
      </c>
      <c r="U66" s="48"/>
      <c r="V66" s="11">
        <f ca="1" t="shared" si="64"/>
        <v>0</v>
      </c>
      <c r="W66" s="60">
        <v>7</v>
      </c>
      <c r="X66" s="61">
        <f ca="1" t="shared" si="65"/>
        <v>0</v>
      </c>
      <c r="Y66" s="62">
        <f ca="1" t="shared" si="66"/>
        <v>0</v>
      </c>
      <c r="Z66" s="68">
        <f ca="1" t="shared" si="67"/>
        <v>0</v>
      </c>
      <c r="AA66" s="31"/>
      <c r="AB66" s="11">
        <f ca="1" t="shared" si="68"/>
        <v>0</v>
      </c>
      <c r="AC66" s="60">
        <v>7</v>
      </c>
      <c r="AD66" s="61">
        <f ca="1" t="shared" si="69"/>
        <v>0</v>
      </c>
      <c r="AE66" s="62">
        <f ca="1" t="shared" si="70"/>
        <v>0</v>
      </c>
      <c r="AF66" s="68">
        <f ca="1" t="shared" si="71"/>
        <v>0</v>
      </c>
      <c r="AG66" s="31"/>
      <c r="AH66" s="11">
        <f ca="1" t="shared" si="72"/>
        <v>0</v>
      </c>
      <c r="AI66" s="60">
        <v>7</v>
      </c>
      <c r="AJ66" s="61">
        <f ca="1" t="shared" si="73"/>
        <v>0</v>
      </c>
      <c r="AK66" s="62">
        <f ca="1" t="shared" si="74"/>
        <v>0</v>
      </c>
      <c r="AL66" s="68">
        <f ca="1" t="shared" si="75"/>
        <v>0</v>
      </c>
    </row>
    <row r="67" spans="10:38" ht="12.75">
      <c r="J67" s="31">
        <f>Vorlage!$J$3</f>
        <v>0</v>
      </c>
      <c r="K67" s="73">
        <f t="shared" si="57"/>
        <v>0</v>
      </c>
      <c r="L67" s="127">
        <f t="shared" si="58"/>
        <v>0</v>
      </c>
      <c r="M67" s="129">
        <f t="shared" si="59"/>
        <v>0</v>
      </c>
      <c r="P67" s="11">
        <f ca="1" t="shared" si="60"/>
        <v>0</v>
      </c>
      <c r="Q67" s="60">
        <v>8</v>
      </c>
      <c r="R67" s="61">
        <f ca="1" t="shared" si="61"/>
        <v>0</v>
      </c>
      <c r="S67" s="62">
        <f ca="1" t="shared" si="62"/>
        <v>0</v>
      </c>
      <c r="T67" s="68">
        <f ca="1" t="shared" si="63"/>
        <v>0</v>
      </c>
      <c r="U67" s="48"/>
      <c r="V67" s="11">
        <f ca="1" t="shared" si="64"/>
        <v>0</v>
      </c>
      <c r="W67" s="60">
        <v>8</v>
      </c>
      <c r="X67" s="61">
        <f ca="1" t="shared" si="65"/>
        <v>0</v>
      </c>
      <c r="Y67" s="62">
        <f ca="1" t="shared" si="66"/>
        <v>0</v>
      </c>
      <c r="Z67" s="68">
        <f ca="1" t="shared" si="67"/>
        <v>0</v>
      </c>
      <c r="AA67" s="31"/>
      <c r="AB67" s="11">
        <f ca="1" t="shared" si="68"/>
        <v>0</v>
      </c>
      <c r="AC67" s="60">
        <v>8</v>
      </c>
      <c r="AD67" s="61">
        <f ca="1" t="shared" si="69"/>
        <v>0</v>
      </c>
      <c r="AE67" s="62">
        <f ca="1" t="shared" si="70"/>
        <v>0</v>
      </c>
      <c r="AF67" s="68">
        <f ca="1" t="shared" si="71"/>
        <v>0</v>
      </c>
      <c r="AG67" s="31"/>
      <c r="AH67" s="11">
        <f ca="1" t="shared" si="72"/>
        <v>0</v>
      </c>
      <c r="AI67" s="60">
        <v>8</v>
      </c>
      <c r="AJ67" s="61">
        <f ca="1" t="shared" si="73"/>
        <v>0</v>
      </c>
      <c r="AK67" s="62">
        <f ca="1" t="shared" si="74"/>
        <v>0</v>
      </c>
      <c r="AL67" s="68">
        <f ca="1" t="shared" si="75"/>
        <v>0</v>
      </c>
    </row>
    <row r="68" spans="10:38" ht="12.75">
      <c r="J68" s="31">
        <f>Vorlage!$K$3</f>
        <v>0</v>
      </c>
      <c r="K68" s="73">
        <f t="shared" si="57"/>
        <v>0</v>
      </c>
      <c r="L68" s="127">
        <f t="shared" si="58"/>
        <v>0</v>
      </c>
      <c r="M68" s="129">
        <f t="shared" si="59"/>
        <v>0</v>
      </c>
      <c r="P68" s="11">
        <f ca="1" t="shared" si="60"/>
        <v>0</v>
      </c>
      <c r="Q68" s="60">
        <v>9</v>
      </c>
      <c r="R68" s="61">
        <f ca="1" t="shared" si="61"/>
        <v>0</v>
      </c>
      <c r="S68" s="62">
        <f ca="1" t="shared" si="62"/>
        <v>0</v>
      </c>
      <c r="T68" s="68">
        <f ca="1" t="shared" si="63"/>
        <v>0</v>
      </c>
      <c r="U68" s="48"/>
      <c r="V68" s="11">
        <f ca="1" t="shared" si="64"/>
        <v>0</v>
      </c>
      <c r="W68" s="60">
        <v>9</v>
      </c>
      <c r="X68" s="61">
        <f ca="1" t="shared" si="65"/>
        <v>0</v>
      </c>
      <c r="Y68" s="62">
        <f ca="1" t="shared" si="66"/>
        <v>0</v>
      </c>
      <c r="Z68" s="68">
        <f ca="1" t="shared" si="67"/>
        <v>0</v>
      </c>
      <c r="AA68" s="31"/>
      <c r="AB68" s="11">
        <f ca="1" t="shared" si="68"/>
        <v>0</v>
      </c>
      <c r="AC68" s="60">
        <v>9</v>
      </c>
      <c r="AD68" s="61">
        <f ca="1" t="shared" si="69"/>
        <v>0</v>
      </c>
      <c r="AE68" s="62">
        <f ca="1" t="shared" si="70"/>
        <v>0</v>
      </c>
      <c r="AF68" s="68">
        <f ca="1" t="shared" si="71"/>
        <v>0</v>
      </c>
      <c r="AG68" s="31"/>
      <c r="AH68" s="11">
        <f ca="1" t="shared" si="72"/>
        <v>0</v>
      </c>
      <c r="AI68" s="60">
        <v>9</v>
      </c>
      <c r="AJ68" s="61">
        <f ca="1" t="shared" si="73"/>
        <v>0</v>
      </c>
      <c r="AK68" s="62">
        <f ca="1" t="shared" si="74"/>
        <v>0</v>
      </c>
      <c r="AL68" s="68">
        <f ca="1" t="shared" si="75"/>
        <v>0</v>
      </c>
    </row>
    <row r="69" spans="10:38" ht="13.5" thickBot="1">
      <c r="J69" s="31">
        <f>Vorlage!$L$3</f>
        <v>0</v>
      </c>
      <c r="K69" s="73">
        <f t="shared" si="57"/>
        <v>0</v>
      </c>
      <c r="L69" s="127">
        <f t="shared" si="58"/>
        <v>0</v>
      </c>
      <c r="M69" s="129">
        <f t="shared" si="59"/>
        <v>0</v>
      </c>
      <c r="P69" s="13">
        <f ca="1" t="shared" si="60"/>
        <v>0</v>
      </c>
      <c r="Q69" s="69">
        <v>10</v>
      </c>
      <c r="R69" s="70">
        <f ca="1" t="shared" si="61"/>
        <v>0</v>
      </c>
      <c r="S69" s="71">
        <f ca="1" t="shared" si="62"/>
        <v>0</v>
      </c>
      <c r="T69" s="72">
        <f ca="1" t="shared" si="63"/>
        <v>0</v>
      </c>
      <c r="U69" s="48"/>
      <c r="V69" s="13">
        <f ca="1" t="shared" si="64"/>
        <v>0</v>
      </c>
      <c r="W69" s="69">
        <v>10</v>
      </c>
      <c r="X69" s="70">
        <f ca="1" t="shared" si="65"/>
        <v>0</v>
      </c>
      <c r="Y69" s="71">
        <f ca="1" t="shared" si="66"/>
        <v>0</v>
      </c>
      <c r="Z69" s="72">
        <f ca="1" t="shared" si="67"/>
        <v>0</v>
      </c>
      <c r="AA69" s="31"/>
      <c r="AB69" s="13">
        <f ca="1" t="shared" si="68"/>
        <v>0</v>
      </c>
      <c r="AC69" s="69">
        <v>10</v>
      </c>
      <c r="AD69" s="70">
        <f ca="1" t="shared" si="69"/>
        <v>0</v>
      </c>
      <c r="AE69" s="71">
        <f ca="1" t="shared" si="70"/>
        <v>0</v>
      </c>
      <c r="AF69" s="72">
        <f ca="1" t="shared" si="71"/>
        <v>0</v>
      </c>
      <c r="AG69" s="31"/>
      <c r="AH69" s="13">
        <f ca="1" t="shared" si="72"/>
        <v>0</v>
      </c>
      <c r="AI69" s="69">
        <v>10</v>
      </c>
      <c r="AJ69" s="70">
        <f ca="1" t="shared" si="73"/>
        <v>0</v>
      </c>
      <c r="AK69" s="71">
        <f ca="1" t="shared" si="74"/>
        <v>0</v>
      </c>
      <c r="AL69" s="72">
        <f ca="1" t="shared" si="75"/>
        <v>0</v>
      </c>
    </row>
    <row r="70" spans="10:33" ht="12.75">
      <c r="J70" s="31"/>
      <c r="O70" s="31"/>
      <c r="P70" s="46"/>
      <c r="Q70" s="47"/>
      <c r="R70" s="48"/>
      <c r="S70" s="31"/>
      <c r="T70" s="31"/>
      <c r="U70" s="46"/>
      <c r="V70" s="47"/>
      <c r="W70" s="48"/>
      <c r="X70" s="31"/>
      <c r="Y70" s="31"/>
      <c r="Z70" s="46"/>
      <c r="AA70" s="47"/>
      <c r="AB70" s="48"/>
      <c r="AC70" s="31"/>
      <c r="AD70" s="31"/>
      <c r="AE70" s="46"/>
      <c r="AF70" s="47"/>
      <c r="AG70" s="48"/>
    </row>
    <row r="71" spans="8:33" ht="12.75">
      <c r="H71">
        <f aca="true" t="shared" si="76" ref="H71:H79">RANK(I71,$I$71:$I$80,1)</f>
        <v>1</v>
      </c>
      <c r="I71">
        <f aca="true" t="shared" si="77" ref="I71:I76">RANK(K71,$K$71:$K$80)+ROW(I71)/10000</f>
        <v>1.0071</v>
      </c>
      <c r="J71" s="31" t="str">
        <f>Vorlage!$C$3</f>
        <v>Stefan</v>
      </c>
      <c r="K71" s="79">
        <f aca="true" t="shared" si="78" ref="K71:M80">SUM(K60,K46,K32,K18)</f>
        <v>175</v>
      </c>
      <c r="L71" s="79">
        <f t="shared" si="78"/>
        <v>52</v>
      </c>
      <c r="M71" s="79">
        <f t="shared" si="78"/>
        <v>5087</v>
      </c>
      <c r="O71" s="31"/>
      <c r="P71" s="46"/>
      <c r="Q71" s="47"/>
      <c r="R71" s="48"/>
      <c r="S71" s="31"/>
      <c r="T71" s="31"/>
      <c r="U71" s="46"/>
      <c r="V71" s="47"/>
      <c r="W71" s="48"/>
      <c r="X71" s="31"/>
      <c r="Y71" s="31"/>
      <c r="Z71" s="46"/>
      <c r="AA71" s="47"/>
      <c r="AB71" s="48"/>
      <c r="AC71" s="31"/>
      <c r="AD71" s="31"/>
      <c r="AE71" s="46"/>
      <c r="AF71" s="47"/>
      <c r="AG71" s="48"/>
    </row>
    <row r="72" spans="8:33" ht="12.75">
      <c r="H72">
        <f t="shared" si="76"/>
        <v>4</v>
      </c>
      <c r="I72">
        <f t="shared" si="77"/>
        <v>4.0072</v>
      </c>
      <c r="J72" s="31" t="str">
        <f>Vorlage!$D$3</f>
        <v>Rainer</v>
      </c>
      <c r="K72" s="79">
        <f t="shared" si="78"/>
        <v>113</v>
      </c>
      <c r="L72" s="79">
        <f t="shared" si="78"/>
        <v>152</v>
      </c>
      <c r="M72" s="79">
        <f t="shared" si="78"/>
        <v>4526</v>
      </c>
      <c r="O72" s="31"/>
      <c r="P72" s="46"/>
      <c r="Q72" s="47"/>
      <c r="R72" s="48"/>
      <c r="S72" s="31"/>
      <c r="T72" s="31"/>
      <c r="U72" s="46"/>
      <c r="V72" s="47"/>
      <c r="W72" s="48"/>
      <c r="X72" s="31"/>
      <c r="Y72" s="31"/>
      <c r="Z72" s="46"/>
      <c r="AA72" s="47"/>
      <c r="AB72" s="48"/>
      <c r="AC72" s="31"/>
      <c r="AD72" s="31"/>
      <c r="AE72" s="46"/>
      <c r="AF72" s="47"/>
      <c r="AG72" s="48"/>
    </row>
    <row r="73" spans="8:33" ht="12.75">
      <c r="H73">
        <f t="shared" si="76"/>
        <v>5</v>
      </c>
      <c r="I73">
        <f t="shared" si="77"/>
        <v>5.0073</v>
      </c>
      <c r="J73" s="31" t="str">
        <f>Vorlage!$E$3</f>
        <v>Andy</v>
      </c>
      <c r="K73" s="79">
        <f t="shared" si="78"/>
        <v>82</v>
      </c>
      <c r="L73" s="79">
        <f t="shared" si="78"/>
        <v>159</v>
      </c>
      <c r="M73" s="79">
        <f t="shared" si="78"/>
        <v>3424</v>
      </c>
      <c r="O73" s="31"/>
      <c r="P73" s="46"/>
      <c r="Q73" s="47"/>
      <c r="R73" s="48"/>
      <c r="S73" s="31"/>
      <c r="T73" s="31"/>
      <c r="U73" s="46"/>
      <c r="V73" s="47"/>
      <c r="W73" s="48"/>
      <c r="X73" s="31"/>
      <c r="Y73" s="31"/>
      <c r="Z73" s="46"/>
      <c r="AA73" s="47"/>
      <c r="AB73" s="48"/>
      <c r="AC73" s="31"/>
      <c r="AD73" s="31"/>
      <c r="AE73" s="46"/>
      <c r="AF73" s="47"/>
      <c r="AG73" s="48"/>
    </row>
    <row r="74" spans="8:33" ht="12.75">
      <c r="H74">
        <f t="shared" si="76"/>
        <v>2</v>
      </c>
      <c r="I74">
        <f t="shared" si="77"/>
        <v>2.0074</v>
      </c>
      <c r="J74" s="31" t="str">
        <f>Vorlage!$F$3</f>
        <v>Mecky</v>
      </c>
      <c r="K74" s="79">
        <f t="shared" si="78"/>
        <v>118</v>
      </c>
      <c r="L74" s="79">
        <f t="shared" si="78"/>
        <v>118</v>
      </c>
      <c r="M74" s="79">
        <f t="shared" si="78"/>
        <v>4213</v>
      </c>
      <c r="O74" s="31"/>
      <c r="P74" s="46"/>
      <c r="Q74" s="47"/>
      <c r="R74" s="48"/>
      <c r="S74" s="31"/>
      <c r="T74" s="31"/>
      <c r="U74" s="46"/>
      <c r="V74" s="47"/>
      <c r="W74" s="48"/>
      <c r="X74" s="31"/>
      <c r="Y74" s="31"/>
      <c r="Z74" s="46"/>
      <c r="AA74" s="47"/>
      <c r="AB74" s="48"/>
      <c r="AC74" s="31"/>
      <c r="AD74" s="31"/>
      <c r="AE74" s="46"/>
      <c r="AF74" s="47"/>
      <c r="AG74" s="48"/>
    </row>
    <row r="75" spans="8:33" ht="12.75">
      <c r="H75">
        <f t="shared" si="76"/>
        <v>6</v>
      </c>
      <c r="I75">
        <f t="shared" si="77"/>
        <v>6.0075</v>
      </c>
      <c r="J75" s="31" t="str">
        <f>Vorlage!$G$3</f>
        <v>Benny</v>
      </c>
      <c r="K75" s="79">
        <f t="shared" si="78"/>
        <v>20</v>
      </c>
      <c r="L75" s="79">
        <f t="shared" si="78"/>
        <v>62</v>
      </c>
      <c r="M75" s="79">
        <f t="shared" si="78"/>
        <v>1255</v>
      </c>
      <c r="O75" s="31"/>
      <c r="P75" s="46"/>
      <c r="Q75" s="47"/>
      <c r="R75" s="48"/>
      <c r="S75" s="31"/>
      <c r="T75" s="31"/>
      <c r="U75" s="46"/>
      <c r="V75" s="47"/>
      <c r="W75" s="48"/>
      <c r="X75" s="31"/>
      <c r="Y75" s="31"/>
      <c r="Z75" s="46"/>
      <c r="AA75" s="47"/>
      <c r="AB75" s="48"/>
      <c r="AC75" s="31"/>
      <c r="AD75" s="31"/>
      <c r="AE75" s="46"/>
      <c r="AF75" s="47"/>
      <c r="AG75" s="48"/>
    </row>
    <row r="76" spans="8:13" ht="12.75">
      <c r="H76">
        <f t="shared" si="76"/>
        <v>3</v>
      </c>
      <c r="I76">
        <f t="shared" si="77"/>
        <v>3.0076</v>
      </c>
      <c r="J76" s="31" t="str">
        <f>Vorlage!$H$3</f>
        <v>Thomas S.</v>
      </c>
      <c r="K76" s="79">
        <f t="shared" si="78"/>
        <v>116</v>
      </c>
      <c r="L76" s="79">
        <f t="shared" si="78"/>
        <v>69</v>
      </c>
      <c r="M76" s="79">
        <f t="shared" si="78"/>
        <v>4961</v>
      </c>
    </row>
    <row r="77" spans="8:13" ht="12.75">
      <c r="H77">
        <f t="shared" si="76"/>
        <v>7</v>
      </c>
      <c r="I77">
        <f>RANK(K77,$K$71:$K$80)+ROW(I77)/10000</f>
        <v>7.0077</v>
      </c>
      <c r="J77" s="31">
        <f>Vorlage!$I$3</f>
        <v>0</v>
      </c>
      <c r="K77" s="79">
        <f t="shared" si="78"/>
        <v>0</v>
      </c>
      <c r="L77" s="79">
        <f t="shared" si="78"/>
        <v>0</v>
      </c>
      <c r="M77" s="79">
        <f t="shared" si="78"/>
        <v>0</v>
      </c>
    </row>
    <row r="78" spans="8:13" ht="12.75">
      <c r="H78">
        <f t="shared" si="76"/>
        <v>8</v>
      </c>
      <c r="I78">
        <f>RANK(K78,$K$71:$K$80)+ROW(I78)/10000</f>
        <v>7.0078</v>
      </c>
      <c r="J78" s="31">
        <f>Vorlage!$J$3</f>
        <v>0</v>
      </c>
      <c r="K78" s="79">
        <f t="shared" si="78"/>
        <v>0</v>
      </c>
      <c r="L78" s="79">
        <f t="shared" si="78"/>
        <v>0</v>
      </c>
      <c r="M78" s="79">
        <f t="shared" si="78"/>
        <v>0</v>
      </c>
    </row>
    <row r="79" spans="8:13" ht="12.75">
      <c r="H79">
        <f t="shared" si="76"/>
        <v>9</v>
      </c>
      <c r="I79">
        <f>RANK(K79,$K$71:$K$80)+ROW(I79)/10000</f>
        <v>7.0079</v>
      </c>
      <c r="J79" s="31">
        <f>Vorlage!$K$3</f>
        <v>0</v>
      </c>
      <c r="K79" s="79">
        <f t="shared" si="78"/>
        <v>0</v>
      </c>
      <c r="L79" s="79">
        <f t="shared" si="78"/>
        <v>0</v>
      </c>
      <c r="M79" s="79">
        <f t="shared" si="78"/>
        <v>0</v>
      </c>
    </row>
    <row r="80" spans="8:13" ht="12.75">
      <c r="H80">
        <f>RANK(I80,$I$71:$I$80,1)</f>
        <v>10</v>
      </c>
      <c r="I80">
        <f>RANK(K80,$K$71:$K$80)+ROW(I80)/10000</f>
        <v>7.008</v>
      </c>
      <c r="J80" s="31">
        <f>Vorlage!$L$3</f>
        <v>0</v>
      </c>
      <c r="K80" s="79">
        <f t="shared" si="78"/>
        <v>0</v>
      </c>
      <c r="L80" s="79">
        <f t="shared" si="78"/>
        <v>0</v>
      </c>
      <c r="M80" s="79">
        <f t="shared" si="78"/>
        <v>0</v>
      </c>
    </row>
  </sheetData>
  <sheetProtection/>
  <mergeCells count="18">
    <mergeCell ref="Q57:T57"/>
    <mergeCell ref="W57:Z57"/>
    <mergeCell ref="AC57:AF57"/>
    <mergeCell ref="AI57:AL57"/>
    <mergeCell ref="Q43:T43"/>
    <mergeCell ref="W43:Z43"/>
    <mergeCell ref="AC43:AF43"/>
    <mergeCell ref="AI43:AL43"/>
    <mergeCell ref="AC29:AF29"/>
    <mergeCell ref="AI29:AL29"/>
    <mergeCell ref="Q29:T29"/>
    <mergeCell ref="W29:Z29"/>
    <mergeCell ref="W15:Z15"/>
    <mergeCell ref="A2:C2"/>
    <mergeCell ref="D15:F15"/>
    <mergeCell ref="Q15:T15"/>
    <mergeCell ref="AC15:AF15"/>
    <mergeCell ref="AI15:AL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60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>
        <v>3</v>
      </c>
      <c r="D4" s="97">
        <v>4</v>
      </c>
      <c r="E4" s="97"/>
      <c r="F4" s="97">
        <v>1</v>
      </c>
      <c r="G4" s="97"/>
      <c r="H4" s="97">
        <v>2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>
        <v>100</v>
      </c>
      <c r="D5" s="26">
        <v>99</v>
      </c>
      <c r="E5" s="26"/>
      <c r="F5" s="26">
        <v>99</v>
      </c>
      <c r="G5" s="26"/>
      <c r="H5" s="26">
        <v>92</v>
      </c>
      <c r="I5" s="121"/>
      <c r="J5" s="121"/>
      <c r="K5" s="121"/>
      <c r="L5" s="40"/>
      <c r="O5" s="167" t="s">
        <v>34</v>
      </c>
      <c r="P5" s="168"/>
      <c r="Q5" s="169">
        <v>8.942</v>
      </c>
      <c r="R5" s="169"/>
      <c r="S5" s="139" t="s">
        <v>21</v>
      </c>
      <c r="T5"/>
    </row>
    <row r="6" spans="1:20" ht="12.75">
      <c r="A6" s="162"/>
      <c r="B6" s="93" t="s">
        <v>12</v>
      </c>
      <c r="C6" s="22">
        <v>0</v>
      </c>
      <c r="D6" s="26">
        <v>3</v>
      </c>
      <c r="E6" s="26"/>
      <c r="F6" s="26">
        <v>0</v>
      </c>
      <c r="G6" s="26"/>
      <c r="H6" s="26">
        <v>4</v>
      </c>
      <c r="I6" s="121"/>
      <c r="J6" s="121"/>
      <c r="K6" s="121"/>
      <c r="L6" s="40"/>
      <c r="O6" s="167" t="s">
        <v>35</v>
      </c>
      <c r="P6" s="168"/>
      <c r="Q6" s="169">
        <v>9.152</v>
      </c>
      <c r="R6" s="169"/>
      <c r="S6" s="139" t="s">
        <v>21</v>
      </c>
      <c r="T6"/>
    </row>
    <row r="7" spans="1:20" ht="12.75">
      <c r="A7" s="162"/>
      <c r="B7" s="94" t="s">
        <v>19</v>
      </c>
      <c r="C7" s="140" t="s">
        <v>67</v>
      </c>
      <c r="D7" s="138" t="s">
        <v>71</v>
      </c>
      <c r="E7" s="112"/>
      <c r="F7" s="133" t="s">
        <v>79</v>
      </c>
      <c r="G7" s="112"/>
      <c r="H7" s="133" t="s">
        <v>85</v>
      </c>
      <c r="I7" s="122"/>
      <c r="J7" s="122"/>
      <c r="K7" s="122"/>
      <c r="L7" s="113"/>
      <c r="O7" s="167" t="s">
        <v>36</v>
      </c>
      <c r="P7" s="168"/>
      <c r="Q7" s="169">
        <v>9.106</v>
      </c>
      <c r="R7" s="169"/>
      <c r="S7" s="139" t="s">
        <v>20</v>
      </c>
      <c r="T7"/>
    </row>
    <row r="8" spans="1:20" ht="13.5" thickBot="1">
      <c r="A8" s="163"/>
      <c r="B8" s="95" t="s">
        <v>14</v>
      </c>
      <c r="C8" s="23">
        <v>4</v>
      </c>
      <c r="D8" s="27">
        <v>2</v>
      </c>
      <c r="E8" s="27"/>
      <c r="F8" s="27">
        <v>3</v>
      </c>
      <c r="G8" s="27"/>
      <c r="H8" s="27">
        <v>1</v>
      </c>
      <c r="I8" s="123"/>
      <c r="J8" s="123"/>
      <c r="K8" s="123"/>
      <c r="L8" s="41"/>
      <c r="O8" s="170" t="s">
        <v>37</v>
      </c>
      <c r="P8" s="171"/>
      <c r="Q8" s="172">
        <v>8.961</v>
      </c>
      <c r="R8" s="172"/>
      <c r="S8" s="141" t="s">
        <v>21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>
        <v>4</v>
      </c>
      <c r="D10" s="38"/>
      <c r="E10" s="38">
        <v>1</v>
      </c>
      <c r="F10" s="38">
        <v>2</v>
      </c>
      <c r="G10" s="38"/>
      <c r="H10" s="38">
        <v>3</v>
      </c>
      <c r="I10" s="124"/>
      <c r="J10" s="124"/>
      <c r="K10" s="124"/>
      <c r="L10" s="39"/>
      <c r="N10" s="31"/>
      <c r="O10" s="31"/>
      <c r="P10" s="31"/>
      <c r="Q10" s="31"/>
      <c r="R10" s="31"/>
      <c r="S10" s="31"/>
      <c r="T10" s="31"/>
    </row>
    <row r="11" spans="1:20" ht="12.75">
      <c r="A11" s="162"/>
      <c r="B11" s="92" t="s">
        <v>13</v>
      </c>
      <c r="C11" s="22">
        <v>100</v>
      </c>
      <c r="D11" s="26"/>
      <c r="E11" s="26">
        <v>97</v>
      </c>
      <c r="F11" s="26">
        <v>99</v>
      </c>
      <c r="G11" s="26"/>
      <c r="H11" s="26">
        <v>93</v>
      </c>
      <c r="I11" s="121"/>
      <c r="J11" s="121"/>
      <c r="K11" s="121"/>
      <c r="L11" s="40"/>
      <c r="N11" s="31"/>
      <c r="O11" s="31"/>
      <c r="P11" s="31"/>
      <c r="Q11" s="31"/>
      <c r="R11" s="31"/>
      <c r="S11" s="31"/>
      <c r="T11" s="31"/>
    </row>
    <row r="12" spans="1:20" ht="12.75">
      <c r="A12" s="162"/>
      <c r="B12" s="93" t="s">
        <v>12</v>
      </c>
      <c r="C12" s="22">
        <v>0</v>
      </c>
      <c r="D12" s="26"/>
      <c r="E12" s="26">
        <v>4</v>
      </c>
      <c r="F12" s="26">
        <v>0</v>
      </c>
      <c r="G12" s="26"/>
      <c r="H12" s="26">
        <v>2</v>
      </c>
      <c r="I12" s="121"/>
      <c r="J12" s="121"/>
      <c r="K12" s="121"/>
      <c r="L12" s="40"/>
      <c r="N12" s="31"/>
      <c r="O12" s="134"/>
      <c r="P12" s="134"/>
      <c r="Q12" s="134"/>
      <c r="R12" s="134"/>
      <c r="S12" s="134"/>
      <c r="T12" s="31"/>
    </row>
    <row r="13" spans="1:20" ht="12.75">
      <c r="A13" s="162"/>
      <c r="B13" s="94" t="s">
        <v>19</v>
      </c>
      <c r="C13" s="132" t="s">
        <v>68</v>
      </c>
      <c r="D13" s="112"/>
      <c r="E13" s="133" t="s">
        <v>75</v>
      </c>
      <c r="F13" s="133" t="s">
        <v>80</v>
      </c>
      <c r="G13" s="112"/>
      <c r="H13" s="133" t="s">
        <v>86</v>
      </c>
      <c r="I13" s="122"/>
      <c r="J13" s="122"/>
      <c r="K13" s="122"/>
      <c r="L13" s="113"/>
      <c r="N13" s="31"/>
      <c r="O13" s="31"/>
      <c r="P13" s="31"/>
      <c r="Q13" s="31"/>
      <c r="R13" s="31"/>
      <c r="S13" s="31"/>
      <c r="T13" s="31"/>
    </row>
    <row r="14" spans="1:20" ht="13.5" thickBot="1">
      <c r="A14" s="163"/>
      <c r="B14" s="95" t="s">
        <v>14</v>
      </c>
      <c r="C14" s="23">
        <v>4</v>
      </c>
      <c r="D14" s="27"/>
      <c r="E14" s="27">
        <v>2</v>
      </c>
      <c r="F14" s="27">
        <v>3</v>
      </c>
      <c r="G14" s="27"/>
      <c r="H14" s="27">
        <v>1</v>
      </c>
      <c r="I14" s="123"/>
      <c r="J14" s="123"/>
      <c r="K14" s="123"/>
      <c r="L14" s="41"/>
      <c r="N14" s="31"/>
      <c r="O14" s="117"/>
      <c r="P14" s="118"/>
      <c r="Q14" s="117"/>
      <c r="R14" s="117"/>
      <c r="S14" s="117"/>
      <c r="T14" s="31"/>
    </row>
    <row r="15" spans="1:20" ht="13.5" thickBot="1">
      <c r="A15" s="55"/>
      <c r="B15" s="42"/>
      <c r="N15" s="31"/>
      <c r="O15" s="117"/>
      <c r="P15" s="118"/>
      <c r="Q15" s="117"/>
      <c r="R15" s="117"/>
      <c r="S15" s="117"/>
      <c r="T15" s="31"/>
    </row>
    <row r="16" spans="1:20" ht="12.75">
      <c r="A16" s="161" t="s">
        <v>25</v>
      </c>
      <c r="B16" s="91" t="s">
        <v>17</v>
      </c>
      <c r="C16" s="85"/>
      <c r="D16" s="38"/>
      <c r="E16" s="38">
        <v>2</v>
      </c>
      <c r="F16" s="38">
        <v>3</v>
      </c>
      <c r="G16" s="38">
        <v>1</v>
      </c>
      <c r="H16" s="38">
        <v>4</v>
      </c>
      <c r="I16" s="124"/>
      <c r="J16" s="124"/>
      <c r="K16" s="124"/>
      <c r="L16" s="39"/>
      <c r="N16" s="31"/>
      <c r="O16" s="117"/>
      <c r="P16" s="118"/>
      <c r="Q16" s="117"/>
      <c r="R16" s="117"/>
      <c r="S16" s="117"/>
      <c r="T16" s="31"/>
    </row>
    <row r="17" spans="1:20" ht="12.75">
      <c r="A17" s="162"/>
      <c r="B17" s="92" t="s">
        <v>13</v>
      </c>
      <c r="C17" s="22"/>
      <c r="D17" s="26"/>
      <c r="E17" s="26">
        <v>99</v>
      </c>
      <c r="F17" s="26">
        <v>100</v>
      </c>
      <c r="G17" s="26">
        <v>94</v>
      </c>
      <c r="H17" s="26">
        <v>95</v>
      </c>
      <c r="I17" s="121"/>
      <c r="J17" s="121"/>
      <c r="K17" s="121"/>
      <c r="L17" s="40"/>
      <c r="N17" s="31"/>
      <c r="O17" s="117"/>
      <c r="P17" s="118"/>
      <c r="Q17" s="117"/>
      <c r="R17" s="117"/>
      <c r="S17" s="117"/>
      <c r="T17" s="31"/>
    </row>
    <row r="18" spans="1:20" ht="12.75">
      <c r="A18" s="162"/>
      <c r="B18" s="93" t="s">
        <v>12</v>
      </c>
      <c r="C18" s="22"/>
      <c r="D18" s="26"/>
      <c r="E18" s="26">
        <v>3</v>
      </c>
      <c r="F18" s="26">
        <v>1</v>
      </c>
      <c r="G18" s="26">
        <v>6</v>
      </c>
      <c r="H18" s="26">
        <v>1</v>
      </c>
      <c r="I18" s="121"/>
      <c r="J18" s="121"/>
      <c r="K18" s="121"/>
      <c r="L18" s="40"/>
      <c r="N18" s="31"/>
      <c r="O18" s="31"/>
      <c r="P18" s="31"/>
      <c r="Q18" s="31"/>
      <c r="R18" s="31"/>
      <c r="S18" s="31"/>
      <c r="T18" s="31"/>
    </row>
    <row r="19" spans="1:20" ht="12.75">
      <c r="A19" s="162"/>
      <c r="B19" s="94" t="s">
        <v>19</v>
      </c>
      <c r="C19" s="111"/>
      <c r="D19" s="112"/>
      <c r="E19" s="133" t="s">
        <v>76</v>
      </c>
      <c r="F19" s="133" t="s">
        <v>81</v>
      </c>
      <c r="G19" s="133" t="s">
        <v>83</v>
      </c>
      <c r="H19" s="133" t="s">
        <v>87</v>
      </c>
      <c r="I19" s="122"/>
      <c r="J19" s="122"/>
      <c r="K19" s="122"/>
      <c r="L19" s="113"/>
      <c r="N19" s="31"/>
      <c r="O19" s="31"/>
      <c r="P19" s="31"/>
      <c r="Q19" s="31"/>
      <c r="R19" s="31"/>
      <c r="S19" s="31"/>
      <c r="T19" s="31"/>
    </row>
    <row r="20" spans="1:20" ht="13.5" thickBot="1">
      <c r="A20" s="163"/>
      <c r="B20" s="95" t="s">
        <v>14</v>
      </c>
      <c r="C20" s="23"/>
      <c r="D20" s="27"/>
      <c r="E20" s="27">
        <v>3</v>
      </c>
      <c r="F20" s="27">
        <v>4</v>
      </c>
      <c r="G20" s="27">
        <v>1</v>
      </c>
      <c r="H20" s="27">
        <v>2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/>
      <c r="D22" s="38">
        <v>1</v>
      </c>
      <c r="E22" s="38">
        <v>3</v>
      </c>
      <c r="F22" s="38">
        <v>4</v>
      </c>
      <c r="G22" s="38">
        <v>2</v>
      </c>
      <c r="H22" s="38"/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/>
      <c r="D23" s="26">
        <v>100</v>
      </c>
      <c r="E23" s="26">
        <v>94</v>
      </c>
      <c r="F23" s="26">
        <v>98</v>
      </c>
      <c r="G23" s="26">
        <v>82</v>
      </c>
      <c r="H23" s="26"/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/>
      <c r="D24" s="26">
        <v>4</v>
      </c>
      <c r="E24" s="26">
        <v>5</v>
      </c>
      <c r="F24" s="26">
        <v>1</v>
      </c>
      <c r="G24" s="26">
        <v>6</v>
      </c>
      <c r="H24" s="26"/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11"/>
      <c r="D25" s="138" t="s">
        <v>72</v>
      </c>
      <c r="E25" s="133" t="s">
        <v>77</v>
      </c>
      <c r="F25" s="133" t="s">
        <v>82</v>
      </c>
      <c r="G25" s="133" t="s">
        <v>84</v>
      </c>
      <c r="H25" s="112"/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/>
      <c r="D26" s="27">
        <v>4</v>
      </c>
      <c r="E26" s="27">
        <v>2</v>
      </c>
      <c r="F26" s="27">
        <v>3</v>
      </c>
      <c r="G26" s="27">
        <v>1</v>
      </c>
      <c r="H26" s="27"/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>
        <v>1</v>
      </c>
      <c r="D28" s="38">
        <v>2</v>
      </c>
      <c r="E28" s="38">
        <v>4</v>
      </c>
      <c r="F28" s="38"/>
      <c r="G28" s="38"/>
      <c r="H28" s="38"/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>
        <v>100</v>
      </c>
      <c r="D29" s="26">
        <v>99</v>
      </c>
      <c r="E29" s="26">
        <v>97</v>
      </c>
      <c r="F29" s="26"/>
      <c r="G29" s="26"/>
      <c r="H29" s="26"/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>
        <v>1</v>
      </c>
      <c r="D30" s="26">
        <v>2</v>
      </c>
      <c r="E30" s="26">
        <v>6</v>
      </c>
      <c r="F30" s="26"/>
      <c r="G30" s="26"/>
      <c r="H30" s="26"/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32" t="s">
        <v>69</v>
      </c>
      <c r="D31" s="138" t="s">
        <v>73</v>
      </c>
      <c r="E31" s="133" t="s">
        <v>78</v>
      </c>
      <c r="F31" s="112"/>
      <c r="G31" s="112"/>
      <c r="H31" s="112"/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>
        <v>4</v>
      </c>
      <c r="D32" s="27">
        <v>3</v>
      </c>
      <c r="E32" s="27">
        <v>2</v>
      </c>
      <c r="F32" s="27"/>
      <c r="G32" s="27"/>
      <c r="H32" s="27"/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>
        <v>2</v>
      </c>
      <c r="D34" s="38">
        <v>3</v>
      </c>
      <c r="E34" s="38"/>
      <c r="F34" s="38"/>
      <c r="G34" s="38"/>
      <c r="H34" s="38">
        <v>1</v>
      </c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>
        <v>100</v>
      </c>
      <c r="D35" s="26">
        <v>99</v>
      </c>
      <c r="E35" s="26"/>
      <c r="F35" s="26"/>
      <c r="G35" s="26"/>
      <c r="H35" s="26">
        <v>97</v>
      </c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>
        <v>0</v>
      </c>
      <c r="D36" s="26">
        <v>2</v>
      </c>
      <c r="E36" s="26"/>
      <c r="F36" s="26"/>
      <c r="G36" s="26"/>
      <c r="H36" s="26">
        <v>1</v>
      </c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32" t="s">
        <v>70</v>
      </c>
      <c r="D37" s="133" t="s">
        <v>74</v>
      </c>
      <c r="E37" s="112"/>
      <c r="F37" s="112"/>
      <c r="G37" s="112"/>
      <c r="H37" s="133" t="s">
        <v>88</v>
      </c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>
        <v>4</v>
      </c>
      <c r="D38" s="27">
        <v>3</v>
      </c>
      <c r="E38" s="27"/>
      <c r="F38" s="27"/>
      <c r="G38" s="27"/>
      <c r="H38" s="27">
        <v>2</v>
      </c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3</v>
      </c>
      <c r="E64" s="51">
        <f t="shared" si="0"/>
        <v>4</v>
      </c>
      <c r="F64" s="51">
        <f t="shared" si="0"/>
        <v>2</v>
      </c>
      <c r="G64" s="51">
        <f t="shared" si="0"/>
        <v>6</v>
      </c>
      <c r="H64" s="51">
        <f t="shared" si="0"/>
        <v>5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16</v>
      </c>
      <c r="D66" s="26">
        <f aca="true" t="shared" si="2" ref="D66:L66">SUM(D62,D56,D50,D44,D38,D32,D26,D20,D14,D8)</f>
        <v>12</v>
      </c>
      <c r="E66" s="26">
        <f t="shared" si="2"/>
        <v>9</v>
      </c>
      <c r="F66" s="26">
        <f t="shared" si="2"/>
        <v>13</v>
      </c>
      <c r="G66" s="26">
        <f t="shared" si="2"/>
        <v>2</v>
      </c>
      <c r="H66" s="26">
        <f t="shared" si="2"/>
        <v>6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1</v>
      </c>
      <c r="D67" s="26">
        <f aca="true" t="shared" si="3" ref="D67:L67">SUM(D60,D54,D48,D42,D36,D30,D24,D18,D12,D6)</f>
        <v>11</v>
      </c>
      <c r="E67" s="26">
        <f t="shared" si="3"/>
        <v>18</v>
      </c>
      <c r="F67" s="26">
        <f t="shared" si="3"/>
        <v>2</v>
      </c>
      <c r="G67" s="26">
        <f t="shared" si="3"/>
        <v>12</v>
      </c>
      <c r="H67" s="26">
        <f t="shared" si="3"/>
        <v>8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400</v>
      </c>
      <c r="D68" s="27">
        <f aca="true" t="shared" si="4" ref="D68:L68">SUM(D59,D53,D47,D41,D35,D29,D23,D17,D11,D5)</f>
        <v>397</v>
      </c>
      <c r="E68" s="27">
        <f t="shared" si="4"/>
        <v>387</v>
      </c>
      <c r="F68" s="27">
        <f t="shared" si="4"/>
        <v>396</v>
      </c>
      <c r="G68" s="27">
        <f t="shared" si="4"/>
        <v>176</v>
      </c>
      <c r="H68" s="27">
        <f t="shared" si="4"/>
        <v>377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3.0004</v>
      </c>
      <c r="E70">
        <f t="shared" si="5"/>
        <v>4.0005</v>
      </c>
      <c r="F70">
        <f t="shared" si="5"/>
        <v>2.0006</v>
      </c>
      <c r="G70">
        <f t="shared" si="5"/>
        <v>6.0007</v>
      </c>
      <c r="H70">
        <f t="shared" si="5"/>
        <v>5.0008</v>
      </c>
      <c r="I70">
        <f t="shared" si="5"/>
        <v>7.0009</v>
      </c>
      <c r="J70">
        <f t="shared" si="5"/>
        <v>7.001</v>
      </c>
      <c r="K70">
        <f t="shared" si="5"/>
        <v>7.0011</v>
      </c>
      <c r="L70">
        <f t="shared" si="5"/>
        <v>7.0012</v>
      </c>
    </row>
  </sheetData>
  <sheetProtection/>
  <mergeCells count="20">
    <mergeCell ref="Q7:R7"/>
    <mergeCell ref="O8:P8"/>
    <mergeCell ref="Q8:R8"/>
    <mergeCell ref="A64:A68"/>
    <mergeCell ref="A28:A32"/>
    <mergeCell ref="A34:A38"/>
    <mergeCell ref="A40:A44"/>
    <mergeCell ref="A46:A50"/>
    <mergeCell ref="A52:A56"/>
    <mergeCell ref="A58:A62"/>
    <mergeCell ref="A16:A20"/>
    <mergeCell ref="A22:A26"/>
    <mergeCell ref="A10:A14"/>
    <mergeCell ref="O3:S3"/>
    <mergeCell ref="A4:A8"/>
    <mergeCell ref="O5:P5"/>
    <mergeCell ref="Q5:R5"/>
    <mergeCell ref="O6:P6"/>
    <mergeCell ref="Q6:R6"/>
    <mergeCell ref="O7:P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90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>
        <v>1</v>
      </c>
      <c r="D4" s="97">
        <v>4</v>
      </c>
      <c r="E4" s="97">
        <v>3</v>
      </c>
      <c r="F4" s="97">
        <v>2</v>
      </c>
      <c r="G4" s="97"/>
      <c r="H4" s="97"/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>
        <v>97</v>
      </c>
      <c r="D5" s="26">
        <v>100</v>
      </c>
      <c r="E5" s="26">
        <v>93</v>
      </c>
      <c r="F5" s="26">
        <v>97</v>
      </c>
      <c r="G5" s="26"/>
      <c r="H5" s="26"/>
      <c r="I5" s="121"/>
      <c r="J5" s="121"/>
      <c r="K5" s="121"/>
      <c r="L5" s="40"/>
      <c r="O5" s="167" t="s">
        <v>34</v>
      </c>
      <c r="P5" s="168"/>
      <c r="Q5" s="169">
        <v>8.852</v>
      </c>
      <c r="R5" s="169"/>
      <c r="S5" s="139" t="s">
        <v>21</v>
      </c>
      <c r="T5"/>
    </row>
    <row r="6" spans="1:20" ht="12.75">
      <c r="A6" s="162"/>
      <c r="B6" s="93" t="s">
        <v>12</v>
      </c>
      <c r="C6" s="22">
        <v>1</v>
      </c>
      <c r="D6" s="26">
        <v>0</v>
      </c>
      <c r="E6" s="26">
        <v>5</v>
      </c>
      <c r="F6" s="26">
        <v>0</v>
      </c>
      <c r="G6" s="26"/>
      <c r="H6" s="26"/>
      <c r="I6" s="121"/>
      <c r="J6" s="121"/>
      <c r="K6" s="121"/>
      <c r="L6" s="40"/>
      <c r="O6" s="167" t="s">
        <v>35</v>
      </c>
      <c r="P6" s="168"/>
      <c r="Q6" s="169">
        <v>9.029</v>
      </c>
      <c r="R6" s="169"/>
      <c r="S6" s="139" t="s">
        <v>21</v>
      </c>
      <c r="T6"/>
    </row>
    <row r="7" spans="1:20" ht="12.75">
      <c r="A7" s="162"/>
      <c r="B7" s="94" t="s">
        <v>19</v>
      </c>
      <c r="C7" s="116" t="s">
        <v>92</v>
      </c>
      <c r="D7" s="108" t="s">
        <v>96</v>
      </c>
      <c r="E7" s="108" t="s">
        <v>100</v>
      </c>
      <c r="F7" s="108" t="s">
        <v>104</v>
      </c>
      <c r="G7" s="112"/>
      <c r="H7" s="112"/>
      <c r="I7" s="122"/>
      <c r="J7" s="122"/>
      <c r="K7" s="122"/>
      <c r="L7" s="113"/>
      <c r="O7" s="167" t="s">
        <v>36</v>
      </c>
      <c r="P7" s="168"/>
      <c r="Q7" s="169">
        <v>8.982</v>
      </c>
      <c r="R7" s="169"/>
      <c r="S7" s="139" t="s">
        <v>21</v>
      </c>
      <c r="T7"/>
    </row>
    <row r="8" spans="1:20" ht="13.5" thickBot="1">
      <c r="A8" s="163"/>
      <c r="B8" s="95" t="s">
        <v>14</v>
      </c>
      <c r="C8" s="23">
        <v>3</v>
      </c>
      <c r="D8" s="27">
        <v>4</v>
      </c>
      <c r="E8" s="27">
        <v>1</v>
      </c>
      <c r="F8" s="27">
        <v>2</v>
      </c>
      <c r="G8" s="27"/>
      <c r="H8" s="27"/>
      <c r="I8" s="123"/>
      <c r="J8" s="123"/>
      <c r="K8" s="123"/>
      <c r="L8" s="41"/>
      <c r="O8" s="170" t="s">
        <v>37</v>
      </c>
      <c r="P8" s="171"/>
      <c r="Q8" s="172">
        <v>8.895</v>
      </c>
      <c r="R8" s="172"/>
      <c r="S8" s="141" t="s">
        <v>48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>
        <v>2</v>
      </c>
      <c r="D10" s="38"/>
      <c r="E10" s="38">
        <v>4</v>
      </c>
      <c r="F10" s="38">
        <v>3</v>
      </c>
      <c r="G10" s="38"/>
      <c r="H10" s="38">
        <v>1</v>
      </c>
      <c r="I10" s="124"/>
      <c r="J10" s="124"/>
      <c r="K10" s="124"/>
      <c r="L10" s="39"/>
      <c r="N10" s="135"/>
      <c r="O10" s="135"/>
      <c r="P10" s="135"/>
      <c r="Q10" s="135"/>
      <c r="R10" s="135"/>
      <c r="S10" s="135"/>
      <c r="T10" s="135"/>
    </row>
    <row r="11" spans="1:20" ht="12.75">
      <c r="A11" s="162"/>
      <c r="B11" s="92" t="s">
        <v>13</v>
      </c>
      <c r="C11" s="22">
        <v>97</v>
      </c>
      <c r="D11" s="26"/>
      <c r="E11" s="26">
        <v>100</v>
      </c>
      <c r="F11" s="26">
        <v>98</v>
      </c>
      <c r="G11" s="26"/>
      <c r="H11" s="26">
        <v>91</v>
      </c>
      <c r="I11" s="121"/>
      <c r="J11" s="121"/>
      <c r="K11" s="121"/>
      <c r="L11" s="40"/>
      <c r="N11" s="135"/>
      <c r="O11" s="135"/>
      <c r="P11" s="135"/>
      <c r="Q11" s="135"/>
      <c r="R11" s="135"/>
      <c r="S11" s="135"/>
      <c r="T11" s="135"/>
    </row>
    <row r="12" spans="1:20" ht="12.75">
      <c r="A12" s="162"/>
      <c r="B12" s="93" t="s">
        <v>12</v>
      </c>
      <c r="C12" s="22">
        <v>0</v>
      </c>
      <c r="D12" s="26"/>
      <c r="E12" s="26">
        <v>0</v>
      </c>
      <c r="F12" s="26">
        <v>0</v>
      </c>
      <c r="G12" s="26"/>
      <c r="H12" s="26">
        <v>3</v>
      </c>
      <c r="I12" s="121"/>
      <c r="J12" s="121"/>
      <c r="K12" s="121"/>
      <c r="L12" s="40"/>
      <c r="N12" s="135"/>
      <c r="O12" s="134"/>
      <c r="P12" s="134"/>
      <c r="Q12" s="134"/>
      <c r="R12" s="134"/>
      <c r="S12" s="134"/>
      <c r="T12" s="135"/>
    </row>
    <row r="13" spans="1:20" ht="12.75">
      <c r="A13" s="162"/>
      <c r="B13" s="94" t="s">
        <v>19</v>
      </c>
      <c r="C13" s="116" t="s">
        <v>93</v>
      </c>
      <c r="D13" s="112"/>
      <c r="E13" s="138" t="s">
        <v>101</v>
      </c>
      <c r="F13" s="108" t="s">
        <v>105</v>
      </c>
      <c r="G13" s="112"/>
      <c r="H13" s="108" t="s">
        <v>108</v>
      </c>
      <c r="I13" s="122"/>
      <c r="J13" s="122"/>
      <c r="K13" s="122"/>
      <c r="L13" s="113"/>
      <c r="N13" s="135"/>
      <c r="O13" s="135"/>
      <c r="P13" s="135"/>
      <c r="Q13" s="135"/>
      <c r="R13" s="135"/>
      <c r="S13" s="135"/>
      <c r="T13" s="135"/>
    </row>
    <row r="14" spans="1:20" ht="13.5" thickBot="1">
      <c r="A14" s="163"/>
      <c r="B14" s="95" t="s">
        <v>14</v>
      </c>
      <c r="C14" s="23">
        <v>2</v>
      </c>
      <c r="D14" s="27"/>
      <c r="E14" s="27">
        <v>4</v>
      </c>
      <c r="F14" s="27">
        <v>3</v>
      </c>
      <c r="G14" s="27"/>
      <c r="H14" s="27">
        <v>1</v>
      </c>
      <c r="I14" s="123"/>
      <c r="J14" s="123"/>
      <c r="K14" s="123"/>
      <c r="L14" s="41"/>
      <c r="N14" s="135"/>
      <c r="O14" s="136"/>
      <c r="P14" s="137"/>
      <c r="Q14" s="136"/>
      <c r="R14" s="136"/>
      <c r="S14" s="136"/>
      <c r="T14" s="135"/>
    </row>
    <row r="15" spans="1:20" ht="13.5" thickBot="1">
      <c r="A15" s="55"/>
      <c r="B15" s="42"/>
      <c r="N15" s="135"/>
      <c r="O15" s="136"/>
      <c r="P15" s="137"/>
      <c r="Q15" s="136"/>
      <c r="R15" s="136"/>
      <c r="S15" s="136"/>
      <c r="T15" s="135"/>
    </row>
    <row r="16" spans="1:20" ht="12.75">
      <c r="A16" s="161" t="s">
        <v>25</v>
      </c>
      <c r="B16" s="91" t="s">
        <v>17</v>
      </c>
      <c r="C16" s="85">
        <v>3</v>
      </c>
      <c r="D16" s="38">
        <v>1</v>
      </c>
      <c r="E16" s="38"/>
      <c r="F16" s="38">
        <v>4</v>
      </c>
      <c r="G16" s="38"/>
      <c r="H16" s="38">
        <v>2</v>
      </c>
      <c r="I16" s="124"/>
      <c r="J16" s="124"/>
      <c r="K16" s="124"/>
      <c r="L16" s="39"/>
      <c r="N16" s="135"/>
      <c r="O16" s="136"/>
      <c r="P16" s="137"/>
      <c r="Q16" s="136"/>
      <c r="R16" s="136"/>
      <c r="S16" s="136"/>
      <c r="T16" s="135"/>
    </row>
    <row r="17" spans="1:20" ht="12.75">
      <c r="A17" s="162"/>
      <c r="B17" s="92" t="s">
        <v>13</v>
      </c>
      <c r="C17" s="22">
        <v>96</v>
      </c>
      <c r="D17" s="26">
        <v>100</v>
      </c>
      <c r="E17" s="26"/>
      <c r="F17" s="26">
        <v>99</v>
      </c>
      <c r="G17" s="26"/>
      <c r="H17" s="26">
        <v>94</v>
      </c>
      <c r="I17" s="121"/>
      <c r="J17" s="121"/>
      <c r="K17" s="121"/>
      <c r="L17" s="40"/>
      <c r="N17" s="135"/>
      <c r="O17" s="136"/>
      <c r="P17" s="137"/>
      <c r="Q17" s="136"/>
      <c r="R17" s="136"/>
      <c r="S17" s="136"/>
      <c r="T17" s="135"/>
    </row>
    <row r="18" spans="1:20" ht="12.75">
      <c r="A18" s="162"/>
      <c r="B18" s="93" t="s">
        <v>12</v>
      </c>
      <c r="C18" s="22">
        <v>0</v>
      </c>
      <c r="D18" s="26">
        <v>2</v>
      </c>
      <c r="E18" s="26"/>
      <c r="F18" s="26">
        <v>1</v>
      </c>
      <c r="G18" s="26"/>
      <c r="H18" s="26">
        <v>0</v>
      </c>
      <c r="I18" s="121"/>
      <c r="J18" s="121"/>
      <c r="K18" s="121"/>
      <c r="L18" s="40"/>
      <c r="N18" s="135"/>
      <c r="O18" s="135"/>
      <c r="P18" s="135"/>
      <c r="Q18" s="135"/>
      <c r="R18" s="135"/>
      <c r="S18" s="135"/>
      <c r="T18" s="135"/>
    </row>
    <row r="19" spans="1:20" ht="12.75">
      <c r="A19" s="162"/>
      <c r="B19" s="94" t="s">
        <v>19</v>
      </c>
      <c r="C19" s="116" t="s">
        <v>94</v>
      </c>
      <c r="D19" s="138" t="s">
        <v>97</v>
      </c>
      <c r="E19" s="112"/>
      <c r="F19" s="108" t="s">
        <v>106</v>
      </c>
      <c r="G19" s="112"/>
      <c r="H19" s="108" t="s">
        <v>109</v>
      </c>
      <c r="I19" s="122"/>
      <c r="J19" s="122"/>
      <c r="K19" s="122"/>
      <c r="L19" s="113"/>
      <c r="N19" s="135"/>
      <c r="O19" s="135"/>
      <c r="P19" s="135"/>
      <c r="Q19" s="135"/>
      <c r="R19" s="135"/>
      <c r="S19" s="135"/>
      <c r="T19" s="135"/>
    </row>
    <row r="20" spans="1:20" ht="13.5" thickBot="1">
      <c r="A20" s="163"/>
      <c r="B20" s="95" t="s">
        <v>14</v>
      </c>
      <c r="C20" s="23">
        <v>2</v>
      </c>
      <c r="D20" s="27">
        <v>4</v>
      </c>
      <c r="E20" s="27"/>
      <c r="F20" s="27">
        <v>3</v>
      </c>
      <c r="G20" s="27"/>
      <c r="H20" s="27">
        <v>1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>
        <v>4</v>
      </c>
      <c r="D22" s="38">
        <v>2</v>
      </c>
      <c r="E22" s="38">
        <v>1</v>
      </c>
      <c r="F22" s="38"/>
      <c r="G22" s="38"/>
      <c r="H22" s="38">
        <v>3</v>
      </c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>
        <v>97</v>
      </c>
      <c r="D23" s="26">
        <v>100</v>
      </c>
      <c r="E23" s="26">
        <v>96</v>
      </c>
      <c r="F23" s="26"/>
      <c r="G23" s="26"/>
      <c r="H23" s="26">
        <v>93</v>
      </c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>
        <v>2</v>
      </c>
      <c r="D24" s="26">
        <v>0</v>
      </c>
      <c r="E24" s="26">
        <v>0</v>
      </c>
      <c r="F24" s="26"/>
      <c r="G24" s="26"/>
      <c r="H24" s="26">
        <v>2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16" t="s">
        <v>95</v>
      </c>
      <c r="D25" s="138" t="s">
        <v>98</v>
      </c>
      <c r="E25" s="108" t="s">
        <v>102</v>
      </c>
      <c r="F25" s="112"/>
      <c r="G25" s="112"/>
      <c r="H25" s="108" t="s">
        <v>110</v>
      </c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>
        <v>3</v>
      </c>
      <c r="D26" s="27">
        <v>4</v>
      </c>
      <c r="E26" s="27">
        <v>2</v>
      </c>
      <c r="F26" s="27"/>
      <c r="G26" s="27"/>
      <c r="H26" s="27">
        <v>1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/>
      <c r="D28" s="38">
        <v>3</v>
      </c>
      <c r="E28" s="38">
        <v>2</v>
      </c>
      <c r="F28" s="38">
        <v>1</v>
      </c>
      <c r="G28" s="38"/>
      <c r="H28" s="38">
        <v>4</v>
      </c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/>
      <c r="D29" s="26">
        <v>99</v>
      </c>
      <c r="E29" s="26">
        <v>95</v>
      </c>
      <c r="F29" s="26">
        <v>100</v>
      </c>
      <c r="G29" s="26"/>
      <c r="H29" s="26">
        <v>94</v>
      </c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/>
      <c r="D30" s="26">
        <v>0</v>
      </c>
      <c r="E30" s="26">
        <v>1</v>
      </c>
      <c r="F30" s="26">
        <v>0</v>
      </c>
      <c r="G30" s="26"/>
      <c r="H30" s="26">
        <v>1</v>
      </c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11"/>
      <c r="D31" s="138" t="s">
        <v>99</v>
      </c>
      <c r="E31" s="108" t="s">
        <v>103</v>
      </c>
      <c r="F31" s="108" t="s">
        <v>107</v>
      </c>
      <c r="G31" s="112"/>
      <c r="H31" s="108" t="s">
        <v>111</v>
      </c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/>
      <c r="D32" s="27">
        <v>3</v>
      </c>
      <c r="E32" s="27">
        <v>2</v>
      </c>
      <c r="F32" s="27">
        <v>4</v>
      </c>
      <c r="G32" s="27"/>
      <c r="H32" s="27">
        <v>1</v>
      </c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3</v>
      </c>
      <c r="D64" s="51">
        <f t="shared" si="0"/>
        <v>1</v>
      </c>
      <c r="E64" s="51">
        <f t="shared" si="0"/>
        <v>4</v>
      </c>
      <c r="F64" s="51">
        <f t="shared" si="0"/>
        <v>2</v>
      </c>
      <c r="G64" s="51">
        <f t="shared" si="0"/>
        <v>6</v>
      </c>
      <c r="H64" s="51">
        <f t="shared" si="0"/>
        <v>5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10</v>
      </c>
      <c r="D66" s="26">
        <f aca="true" t="shared" si="2" ref="D66:L66">SUM(D62,D56,D50,D44,D38,D32,D26,D20,D14,D8)</f>
        <v>15</v>
      </c>
      <c r="E66" s="26">
        <f t="shared" si="2"/>
        <v>9</v>
      </c>
      <c r="F66" s="26">
        <f t="shared" si="2"/>
        <v>12</v>
      </c>
      <c r="G66" s="26">
        <f t="shared" si="2"/>
        <v>0</v>
      </c>
      <c r="H66" s="26">
        <f t="shared" si="2"/>
        <v>4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3</v>
      </c>
      <c r="D67" s="26">
        <f aca="true" t="shared" si="3" ref="D67:L67">SUM(D60,D54,D48,D42,D36,D30,D24,D18,D12,D6)</f>
        <v>2</v>
      </c>
      <c r="E67" s="26">
        <f t="shared" si="3"/>
        <v>6</v>
      </c>
      <c r="F67" s="26">
        <f t="shared" si="3"/>
        <v>1</v>
      </c>
      <c r="G67" s="26">
        <f t="shared" si="3"/>
        <v>0</v>
      </c>
      <c r="H67" s="26">
        <f t="shared" si="3"/>
        <v>6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387</v>
      </c>
      <c r="D68" s="27">
        <f aca="true" t="shared" si="4" ref="D68:L68">SUM(D59,D53,D47,D41,D35,D29,D23,D17,D11,D5)</f>
        <v>399</v>
      </c>
      <c r="E68" s="27">
        <f t="shared" si="4"/>
        <v>384</v>
      </c>
      <c r="F68" s="27">
        <f t="shared" si="4"/>
        <v>394</v>
      </c>
      <c r="G68" s="27">
        <f t="shared" si="4"/>
        <v>0</v>
      </c>
      <c r="H68" s="27">
        <f t="shared" si="4"/>
        <v>372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3.0003</v>
      </c>
      <c r="D70">
        <f t="shared" si="5"/>
        <v>1.0004</v>
      </c>
      <c r="E70">
        <f t="shared" si="5"/>
        <v>4.0005</v>
      </c>
      <c r="F70">
        <f t="shared" si="5"/>
        <v>2.0006</v>
      </c>
      <c r="G70">
        <f t="shared" si="5"/>
        <v>6.0007</v>
      </c>
      <c r="H70">
        <f t="shared" si="5"/>
        <v>5.0008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0">
    <mergeCell ref="Q7:R7"/>
    <mergeCell ref="O8:P8"/>
    <mergeCell ref="Q8:R8"/>
    <mergeCell ref="A64:A68"/>
    <mergeCell ref="A28:A32"/>
    <mergeCell ref="A34:A38"/>
    <mergeCell ref="A40:A44"/>
    <mergeCell ref="A46:A50"/>
    <mergeCell ref="A52:A56"/>
    <mergeCell ref="A58:A62"/>
    <mergeCell ref="A16:A20"/>
    <mergeCell ref="A22:A26"/>
    <mergeCell ref="A10:A14"/>
    <mergeCell ref="O3:S3"/>
    <mergeCell ref="A4:A8"/>
    <mergeCell ref="O5:P5"/>
    <mergeCell ref="Q5:R5"/>
    <mergeCell ref="O6:P6"/>
    <mergeCell ref="Q6:R6"/>
    <mergeCell ref="O7:P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112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>
        <v>3</v>
      </c>
      <c r="D4" s="97"/>
      <c r="E4" s="97">
        <v>4</v>
      </c>
      <c r="F4" s="97">
        <v>1</v>
      </c>
      <c r="G4" s="97"/>
      <c r="H4" s="97">
        <v>2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>
        <v>98</v>
      </c>
      <c r="D5" s="26"/>
      <c r="E5" s="26">
        <v>100</v>
      </c>
      <c r="F5" s="26">
        <v>94</v>
      </c>
      <c r="G5" s="26"/>
      <c r="H5" s="26">
        <v>90</v>
      </c>
      <c r="I5" s="121"/>
      <c r="J5" s="121"/>
      <c r="K5" s="121"/>
      <c r="L5" s="40"/>
      <c r="O5" s="167" t="s">
        <v>34</v>
      </c>
      <c r="P5" s="168"/>
      <c r="Q5" s="169">
        <v>8.86</v>
      </c>
      <c r="R5" s="169"/>
      <c r="S5" s="139" t="s">
        <v>20</v>
      </c>
      <c r="T5"/>
    </row>
    <row r="6" spans="1:20" ht="12.75">
      <c r="A6" s="162"/>
      <c r="B6" s="93" t="s">
        <v>12</v>
      </c>
      <c r="C6" s="22">
        <v>0</v>
      </c>
      <c r="D6" s="26"/>
      <c r="E6" s="26">
        <v>0</v>
      </c>
      <c r="F6" s="26">
        <v>3</v>
      </c>
      <c r="G6" s="26"/>
      <c r="H6" s="26">
        <v>1</v>
      </c>
      <c r="I6" s="121"/>
      <c r="J6" s="121"/>
      <c r="K6" s="121"/>
      <c r="L6" s="40"/>
      <c r="O6" s="167" t="s">
        <v>35</v>
      </c>
      <c r="P6" s="168"/>
      <c r="Q6" s="169">
        <v>9.08</v>
      </c>
      <c r="R6" s="169"/>
      <c r="S6" s="139" t="s">
        <v>20</v>
      </c>
      <c r="T6"/>
    </row>
    <row r="7" spans="1:20" ht="12.75">
      <c r="A7" s="162"/>
      <c r="B7" s="94" t="s">
        <v>19</v>
      </c>
      <c r="C7" s="116" t="s">
        <v>113</v>
      </c>
      <c r="D7" s="108"/>
      <c r="E7" s="138" t="s">
        <v>121</v>
      </c>
      <c r="F7" s="108" t="s">
        <v>125</v>
      </c>
      <c r="G7" s="112"/>
      <c r="H7" s="108" t="s">
        <v>129</v>
      </c>
      <c r="I7" s="122"/>
      <c r="J7" s="122"/>
      <c r="K7" s="122"/>
      <c r="L7" s="113"/>
      <c r="O7" s="167" t="s">
        <v>36</v>
      </c>
      <c r="P7" s="168"/>
      <c r="Q7" s="169">
        <v>8.927</v>
      </c>
      <c r="R7" s="169"/>
      <c r="S7" s="139" t="s">
        <v>49</v>
      </c>
      <c r="T7"/>
    </row>
    <row r="8" spans="1:20" ht="13.5" thickBot="1">
      <c r="A8" s="163"/>
      <c r="B8" s="95" t="s">
        <v>14</v>
      </c>
      <c r="C8" s="23">
        <v>3</v>
      </c>
      <c r="D8" s="27"/>
      <c r="E8" s="27">
        <v>4</v>
      </c>
      <c r="F8" s="27">
        <v>2</v>
      </c>
      <c r="G8" s="27"/>
      <c r="H8" s="27">
        <v>1</v>
      </c>
      <c r="I8" s="123"/>
      <c r="J8" s="123"/>
      <c r="K8" s="123"/>
      <c r="L8" s="41"/>
      <c r="O8" s="170" t="s">
        <v>37</v>
      </c>
      <c r="P8" s="171"/>
      <c r="Q8" s="172">
        <v>8.92</v>
      </c>
      <c r="R8" s="172"/>
      <c r="S8" s="141" t="s">
        <v>48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>
        <v>4</v>
      </c>
      <c r="D10" s="38">
        <v>1</v>
      </c>
      <c r="E10" s="38"/>
      <c r="F10" s="38">
        <v>2</v>
      </c>
      <c r="G10" s="38"/>
      <c r="H10" s="38">
        <v>3</v>
      </c>
      <c r="I10" s="124"/>
      <c r="J10" s="124"/>
      <c r="K10" s="124"/>
      <c r="L10" s="39"/>
      <c r="N10" s="135"/>
      <c r="O10" s="135"/>
      <c r="P10" s="135"/>
      <c r="Q10" s="135"/>
      <c r="R10" s="135"/>
      <c r="S10" s="135"/>
      <c r="T10" s="135"/>
    </row>
    <row r="11" spans="1:20" ht="12.75">
      <c r="A11" s="162"/>
      <c r="B11" s="92" t="s">
        <v>13</v>
      </c>
      <c r="C11" s="22">
        <v>100</v>
      </c>
      <c r="D11" s="26">
        <v>98</v>
      </c>
      <c r="E11" s="26"/>
      <c r="F11" s="26">
        <v>98</v>
      </c>
      <c r="G11" s="26"/>
      <c r="H11" s="26">
        <v>91</v>
      </c>
      <c r="I11" s="121"/>
      <c r="J11" s="121"/>
      <c r="K11" s="121"/>
      <c r="L11" s="40"/>
      <c r="N11" s="135"/>
      <c r="O11" s="135"/>
      <c r="P11" s="135"/>
      <c r="Q11" s="135"/>
      <c r="R11" s="135"/>
      <c r="S11" s="135"/>
      <c r="T11" s="135"/>
    </row>
    <row r="12" spans="1:20" ht="12.75">
      <c r="A12" s="162"/>
      <c r="B12" s="93" t="s">
        <v>12</v>
      </c>
      <c r="C12" s="22">
        <v>1</v>
      </c>
      <c r="D12" s="26">
        <v>2</v>
      </c>
      <c r="E12" s="26"/>
      <c r="F12" s="26">
        <v>1</v>
      </c>
      <c r="G12" s="26"/>
      <c r="H12" s="26">
        <v>0</v>
      </c>
      <c r="I12" s="121"/>
      <c r="J12" s="121"/>
      <c r="K12" s="121"/>
      <c r="L12" s="40"/>
      <c r="N12" s="135"/>
      <c r="O12" s="134"/>
      <c r="P12" s="134"/>
      <c r="Q12" s="134"/>
      <c r="R12" s="134"/>
      <c r="S12" s="134"/>
      <c r="T12" s="135"/>
    </row>
    <row r="13" spans="1:20" ht="12.75">
      <c r="A13" s="162"/>
      <c r="B13" s="94" t="s">
        <v>19</v>
      </c>
      <c r="C13" s="116" t="s">
        <v>114</v>
      </c>
      <c r="D13" s="108" t="s">
        <v>117</v>
      </c>
      <c r="E13" s="112"/>
      <c r="F13" s="108" t="s">
        <v>126</v>
      </c>
      <c r="G13" s="112"/>
      <c r="H13" s="108" t="s">
        <v>130</v>
      </c>
      <c r="I13" s="122"/>
      <c r="J13" s="122"/>
      <c r="K13" s="122"/>
      <c r="L13" s="113"/>
      <c r="N13" s="135"/>
      <c r="O13" s="135"/>
      <c r="P13" s="135"/>
      <c r="Q13" s="135"/>
      <c r="R13" s="135"/>
      <c r="S13" s="135"/>
      <c r="T13" s="135"/>
    </row>
    <row r="14" spans="1:20" ht="13.5" thickBot="1">
      <c r="A14" s="163"/>
      <c r="B14" s="95" t="s">
        <v>14</v>
      </c>
      <c r="C14" s="23">
        <v>4</v>
      </c>
      <c r="D14" s="27">
        <v>2</v>
      </c>
      <c r="E14" s="27"/>
      <c r="F14" s="27">
        <v>3</v>
      </c>
      <c r="G14" s="27"/>
      <c r="H14" s="27">
        <v>1</v>
      </c>
      <c r="I14" s="123"/>
      <c r="J14" s="123"/>
      <c r="K14" s="123"/>
      <c r="L14" s="41"/>
      <c r="N14" s="135"/>
      <c r="O14" s="136"/>
      <c r="P14" s="137"/>
      <c r="Q14" s="136"/>
      <c r="R14" s="136"/>
      <c r="S14" s="136"/>
      <c r="T14" s="135"/>
    </row>
    <row r="15" spans="1:20" ht="13.5" thickBot="1">
      <c r="A15" s="55"/>
      <c r="B15" s="42"/>
      <c r="N15" s="135"/>
      <c r="O15" s="136"/>
      <c r="P15" s="137"/>
      <c r="Q15" s="136"/>
      <c r="R15" s="136"/>
      <c r="S15" s="136"/>
      <c r="T15" s="135"/>
    </row>
    <row r="16" spans="1:20" ht="12.75">
      <c r="A16" s="161" t="s">
        <v>25</v>
      </c>
      <c r="B16" s="91" t="s">
        <v>17</v>
      </c>
      <c r="C16" s="85"/>
      <c r="D16" s="38">
        <v>2</v>
      </c>
      <c r="E16" s="38">
        <v>1</v>
      </c>
      <c r="F16" s="38">
        <v>3</v>
      </c>
      <c r="G16" s="38"/>
      <c r="H16" s="38">
        <v>4</v>
      </c>
      <c r="I16" s="124"/>
      <c r="J16" s="124"/>
      <c r="K16" s="124"/>
      <c r="L16" s="39"/>
      <c r="N16" s="135"/>
      <c r="O16" s="136"/>
      <c r="P16" s="137"/>
      <c r="Q16" s="136"/>
      <c r="R16" s="136"/>
      <c r="S16" s="136"/>
      <c r="T16" s="135"/>
    </row>
    <row r="17" spans="1:20" ht="12.75">
      <c r="A17" s="162"/>
      <c r="B17" s="92" t="s">
        <v>13</v>
      </c>
      <c r="C17" s="22"/>
      <c r="D17" s="26">
        <v>98</v>
      </c>
      <c r="E17" s="26">
        <v>98</v>
      </c>
      <c r="F17" s="26">
        <v>100</v>
      </c>
      <c r="G17" s="26"/>
      <c r="H17" s="26">
        <v>93</v>
      </c>
      <c r="I17" s="121"/>
      <c r="J17" s="121"/>
      <c r="K17" s="121"/>
      <c r="L17" s="40"/>
      <c r="N17" s="135"/>
      <c r="O17" s="136"/>
      <c r="P17" s="137"/>
      <c r="Q17" s="136"/>
      <c r="R17" s="136"/>
      <c r="S17" s="136"/>
      <c r="T17" s="135"/>
    </row>
    <row r="18" spans="1:20" ht="12.75">
      <c r="A18" s="162"/>
      <c r="B18" s="93" t="s">
        <v>12</v>
      </c>
      <c r="C18" s="22"/>
      <c r="D18" s="26">
        <v>0</v>
      </c>
      <c r="E18" s="26">
        <v>4</v>
      </c>
      <c r="F18" s="26">
        <v>0</v>
      </c>
      <c r="G18" s="26"/>
      <c r="H18" s="26">
        <v>2</v>
      </c>
      <c r="I18" s="121"/>
      <c r="J18" s="121"/>
      <c r="K18" s="121"/>
      <c r="L18" s="40"/>
      <c r="N18" s="135"/>
      <c r="O18" s="135"/>
      <c r="P18" s="135"/>
      <c r="Q18" s="135"/>
      <c r="R18" s="135"/>
      <c r="S18" s="135"/>
      <c r="T18" s="135"/>
    </row>
    <row r="19" spans="1:20" ht="12.75">
      <c r="A19" s="162"/>
      <c r="B19" s="94" t="s">
        <v>19</v>
      </c>
      <c r="C19" s="111"/>
      <c r="D19" s="108" t="s">
        <v>118</v>
      </c>
      <c r="E19" s="108" t="s">
        <v>122</v>
      </c>
      <c r="F19" s="138" t="s">
        <v>127</v>
      </c>
      <c r="G19" s="112"/>
      <c r="H19" s="108" t="s">
        <v>131</v>
      </c>
      <c r="I19" s="122"/>
      <c r="J19" s="122"/>
      <c r="K19" s="122"/>
      <c r="L19" s="113"/>
      <c r="N19" s="135"/>
      <c r="O19" s="135"/>
      <c r="P19" s="135"/>
      <c r="Q19" s="135"/>
      <c r="R19" s="135"/>
      <c r="S19" s="135"/>
      <c r="T19" s="135"/>
    </row>
    <row r="20" spans="1:20" ht="13.5" thickBot="1">
      <c r="A20" s="163"/>
      <c r="B20" s="95" t="s">
        <v>14</v>
      </c>
      <c r="C20" s="23"/>
      <c r="D20" s="27">
        <v>2</v>
      </c>
      <c r="E20" s="27">
        <v>3</v>
      </c>
      <c r="F20" s="27">
        <v>4</v>
      </c>
      <c r="G20" s="27"/>
      <c r="H20" s="27">
        <v>1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>
        <v>1</v>
      </c>
      <c r="D22" s="38">
        <v>3</v>
      </c>
      <c r="E22" s="38">
        <v>2</v>
      </c>
      <c r="F22" s="38">
        <v>4</v>
      </c>
      <c r="G22" s="38"/>
      <c r="H22" s="38"/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>
        <v>99</v>
      </c>
      <c r="D23" s="26">
        <v>96</v>
      </c>
      <c r="E23" s="26">
        <v>94</v>
      </c>
      <c r="F23" s="26">
        <v>100</v>
      </c>
      <c r="G23" s="26"/>
      <c r="H23" s="26"/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>
        <v>1</v>
      </c>
      <c r="D24" s="26">
        <v>0</v>
      </c>
      <c r="E24" s="26">
        <v>3</v>
      </c>
      <c r="F24" s="26">
        <v>0</v>
      </c>
      <c r="G24" s="26"/>
      <c r="H24" s="26"/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40" t="s">
        <v>115</v>
      </c>
      <c r="D25" s="108" t="s">
        <v>119</v>
      </c>
      <c r="E25" s="108" t="s">
        <v>123</v>
      </c>
      <c r="F25" s="108" t="s">
        <v>128</v>
      </c>
      <c r="G25" s="112"/>
      <c r="H25" s="112"/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>
        <v>3</v>
      </c>
      <c r="D26" s="27">
        <v>2</v>
      </c>
      <c r="E26" s="27">
        <v>1</v>
      </c>
      <c r="F26" s="27">
        <v>4</v>
      </c>
      <c r="G26" s="27"/>
      <c r="H26" s="27"/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>
        <v>2</v>
      </c>
      <c r="D28" s="38">
        <v>4</v>
      </c>
      <c r="E28" s="38">
        <v>3</v>
      </c>
      <c r="F28" s="38"/>
      <c r="G28" s="38"/>
      <c r="H28" s="38">
        <v>1</v>
      </c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>
        <v>99</v>
      </c>
      <c r="D29" s="26">
        <v>100</v>
      </c>
      <c r="E29" s="26">
        <v>95</v>
      </c>
      <c r="F29" s="26"/>
      <c r="G29" s="26"/>
      <c r="H29" s="26">
        <v>94</v>
      </c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>
        <v>0</v>
      </c>
      <c r="D30" s="26">
        <v>0</v>
      </c>
      <c r="E30" s="26">
        <v>5</v>
      </c>
      <c r="F30" s="26"/>
      <c r="G30" s="26"/>
      <c r="H30" s="26">
        <v>1</v>
      </c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40" t="s">
        <v>116</v>
      </c>
      <c r="D31" s="108" t="s">
        <v>120</v>
      </c>
      <c r="E31" s="108" t="s">
        <v>124</v>
      </c>
      <c r="F31" s="112"/>
      <c r="G31" s="112"/>
      <c r="H31" s="108" t="s">
        <v>132</v>
      </c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>
        <v>3</v>
      </c>
      <c r="D32" s="27">
        <v>4</v>
      </c>
      <c r="E32" s="27">
        <v>2</v>
      </c>
      <c r="F32" s="27"/>
      <c r="G32" s="27"/>
      <c r="H32" s="27">
        <v>1</v>
      </c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3</v>
      </c>
      <c r="E64" s="51">
        <f t="shared" si="0"/>
        <v>4</v>
      </c>
      <c r="F64" s="51">
        <f t="shared" si="0"/>
        <v>2</v>
      </c>
      <c r="G64" s="51">
        <f t="shared" si="0"/>
        <v>6</v>
      </c>
      <c r="H64" s="51">
        <f t="shared" si="0"/>
        <v>5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13</v>
      </c>
      <c r="D66" s="26">
        <f aca="true" t="shared" si="2" ref="D66:L66">SUM(D62,D56,D50,D44,D38,D32,D26,D20,D14,D8)</f>
        <v>10</v>
      </c>
      <c r="E66" s="26">
        <f t="shared" si="2"/>
        <v>10</v>
      </c>
      <c r="F66" s="26">
        <f t="shared" si="2"/>
        <v>13</v>
      </c>
      <c r="G66" s="26">
        <f t="shared" si="2"/>
        <v>0</v>
      </c>
      <c r="H66" s="26">
        <f t="shared" si="2"/>
        <v>4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2</v>
      </c>
      <c r="D67" s="26">
        <f aca="true" t="shared" si="3" ref="D67:L67">SUM(D60,D54,D48,D42,D36,D30,D24,D18,D12,D6)</f>
        <v>2</v>
      </c>
      <c r="E67" s="26">
        <f t="shared" si="3"/>
        <v>12</v>
      </c>
      <c r="F67" s="26">
        <f t="shared" si="3"/>
        <v>4</v>
      </c>
      <c r="G67" s="26">
        <f t="shared" si="3"/>
        <v>0</v>
      </c>
      <c r="H67" s="26">
        <f t="shared" si="3"/>
        <v>4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396</v>
      </c>
      <c r="D68" s="27">
        <f aca="true" t="shared" si="4" ref="D68:L68">SUM(D59,D53,D47,D41,D35,D29,D23,D17,D11,D5)</f>
        <v>392</v>
      </c>
      <c r="E68" s="27">
        <f t="shared" si="4"/>
        <v>387</v>
      </c>
      <c r="F68" s="27">
        <f t="shared" si="4"/>
        <v>392</v>
      </c>
      <c r="G68" s="27">
        <f t="shared" si="4"/>
        <v>0</v>
      </c>
      <c r="H68" s="27">
        <f t="shared" si="4"/>
        <v>368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3.0004</v>
      </c>
      <c r="E70">
        <f t="shared" si="5"/>
        <v>3.0005</v>
      </c>
      <c r="F70">
        <f t="shared" si="5"/>
        <v>1.0006</v>
      </c>
      <c r="G70">
        <f t="shared" si="5"/>
        <v>6.0007</v>
      </c>
      <c r="H70">
        <f t="shared" si="5"/>
        <v>5.0008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0">
    <mergeCell ref="A46:A50"/>
    <mergeCell ref="A52:A56"/>
    <mergeCell ref="A58:A62"/>
    <mergeCell ref="A64:A68"/>
    <mergeCell ref="A10:A14"/>
    <mergeCell ref="A16:A20"/>
    <mergeCell ref="A22:A26"/>
    <mergeCell ref="A28:A32"/>
    <mergeCell ref="A34:A38"/>
    <mergeCell ref="A40:A44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134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>
        <v>3</v>
      </c>
      <c r="D4" s="97">
        <v>1</v>
      </c>
      <c r="E4" s="97">
        <v>2</v>
      </c>
      <c r="F4" s="97">
        <v>4</v>
      </c>
      <c r="G4" s="97"/>
      <c r="H4" s="97"/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>
        <v>72</v>
      </c>
      <c r="D5" s="26">
        <v>85</v>
      </c>
      <c r="E5" s="26">
        <v>98</v>
      </c>
      <c r="F5" s="26">
        <v>100</v>
      </c>
      <c r="G5" s="26"/>
      <c r="H5" s="26"/>
      <c r="I5" s="121"/>
      <c r="J5" s="121"/>
      <c r="K5" s="121"/>
      <c r="L5" s="40"/>
      <c r="O5" s="167" t="s">
        <v>34</v>
      </c>
      <c r="P5" s="168"/>
      <c r="Q5" s="169">
        <v>9.731</v>
      </c>
      <c r="R5" s="169"/>
      <c r="S5" s="139" t="s">
        <v>48</v>
      </c>
      <c r="T5"/>
    </row>
    <row r="6" spans="1:20" ht="12.75">
      <c r="A6" s="162"/>
      <c r="B6" s="93" t="s">
        <v>12</v>
      </c>
      <c r="C6" s="22">
        <v>6</v>
      </c>
      <c r="D6" s="26">
        <v>4</v>
      </c>
      <c r="E6" s="26">
        <v>2</v>
      </c>
      <c r="F6" s="26">
        <v>4</v>
      </c>
      <c r="G6" s="26"/>
      <c r="H6" s="26"/>
      <c r="I6" s="121"/>
      <c r="J6" s="121"/>
      <c r="K6" s="121"/>
      <c r="L6" s="40"/>
      <c r="O6" s="167" t="s">
        <v>35</v>
      </c>
      <c r="P6" s="168"/>
      <c r="Q6" s="169">
        <v>10.067</v>
      </c>
      <c r="R6" s="169"/>
      <c r="S6" s="139" t="s">
        <v>49</v>
      </c>
      <c r="T6"/>
    </row>
    <row r="7" spans="1:20" ht="12.75">
      <c r="A7" s="162"/>
      <c r="B7" s="94" t="s">
        <v>19</v>
      </c>
      <c r="C7" s="116" t="s">
        <v>135</v>
      </c>
      <c r="D7" s="108" t="s">
        <v>139</v>
      </c>
      <c r="E7" s="108" t="s">
        <v>143</v>
      </c>
      <c r="F7" s="108" t="s">
        <v>147</v>
      </c>
      <c r="G7" s="112"/>
      <c r="H7" s="112"/>
      <c r="I7" s="122"/>
      <c r="J7" s="122"/>
      <c r="K7" s="122"/>
      <c r="L7" s="113"/>
      <c r="O7" s="167" t="s">
        <v>36</v>
      </c>
      <c r="P7" s="168"/>
      <c r="Q7" s="169">
        <v>10.256</v>
      </c>
      <c r="R7" s="169"/>
      <c r="S7" s="139" t="s">
        <v>49</v>
      </c>
      <c r="T7"/>
    </row>
    <row r="8" spans="1:20" ht="13.5" thickBot="1">
      <c r="A8" s="163"/>
      <c r="B8" s="95" t="s">
        <v>14</v>
      </c>
      <c r="C8" s="23">
        <v>1</v>
      </c>
      <c r="D8" s="27">
        <v>2</v>
      </c>
      <c r="E8" s="27">
        <v>3</v>
      </c>
      <c r="F8" s="27">
        <v>4</v>
      </c>
      <c r="G8" s="27"/>
      <c r="H8" s="27"/>
      <c r="I8" s="123"/>
      <c r="J8" s="123"/>
      <c r="K8" s="123"/>
      <c r="L8" s="41"/>
      <c r="O8" s="170" t="s">
        <v>37</v>
      </c>
      <c r="P8" s="171"/>
      <c r="Q8" s="172">
        <v>9.872</v>
      </c>
      <c r="R8" s="172"/>
      <c r="S8" s="141" t="s">
        <v>48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>
        <v>4</v>
      </c>
      <c r="D10" s="38">
        <v>2</v>
      </c>
      <c r="E10" s="38">
        <v>3</v>
      </c>
      <c r="F10" s="38"/>
      <c r="G10" s="38"/>
      <c r="H10" s="38">
        <v>1</v>
      </c>
      <c r="I10" s="124"/>
      <c r="J10" s="124"/>
      <c r="K10" s="124"/>
      <c r="L10" s="39"/>
      <c r="N10" s="135"/>
      <c r="O10" s="135"/>
      <c r="P10" s="135"/>
      <c r="Q10" s="135"/>
      <c r="R10" s="135"/>
      <c r="S10" s="135"/>
      <c r="T10" s="135"/>
    </row>
    <row r="11" spans="1:20" ht="12.75">
      <c r="A11" s="162"/>
      <c r="B11" s="92" t="s">
        <v>13</v>
      </c>
      <c r="C11" s="22">
        <v>82</v>
      </c>
      <c r="D11" s="26">
        <v>87</v>
      </c>
      <c r="E11" s="26">
        <v>94</v>
      </c>
      <c r="F11" s="26"/>
      <c r="G11" s="26"/>
      <c r="H11" s="26">
        <v>100</v>
      </c>
      <c r="I11" s="121"/>
      <c r="J11" s="121"/>
      <c r="K11" s="121"/>
      <c r="L11" s="40"/>
      <c r="N11" s="135"/>
      <c r="O11" s="135"/>
      <c r="P11" s="135"/>
      <c r="Q11" s="135"/>
      <c r="R11" s="135"/>
      <c r="S11" s="135"/>
      <c r="T11" s="135"/>
    </row>
    <row r="12" spans="1:20" ht="12.75">
      <c r="A12" s="162"/>
      <c r="B12" s="93" t="s">
        <v>12</v>
      </c>
      <c r="C12" s="22">
        <v>3</v>
      </c>
      <c r="D12" s="26">
        <v>4</v>
      </c>
      <c r="E12" s="26">
        <v>6</v>
      </c>
      <c r="F12" s="26"/>
      <c r="G12" s="26"/>
      <c r="H12" s="26">
        <v>0</v>
      </c>
      <c r="I12" s="121"/>
      <c r="J12" s="121"/>
      <c r="K12" s="121"/>
      <c r="L12" s="40"/>
      <c r="N12" s="135"/>
      <c r="O12" s="134"/>
      <c r="P12" s="134"/>
      <c r="Q12" s="134"/>
      <c r="R12" s="134"/>
      <c r="S12" s="134"/>
      <c r="T12" s="135"/>
    </row>
    <row r="13" spans="1:20" ht="12.75">
      <c r="A13" s="162"/>
      <c r="B13" s="94" t="s">
        <v>19</v>
      </c>
      <c r="C13" s="116" t="s">
        <v>136</v>
      </c>
      <c r="D13" s="108" t="s">
        <v>140</v>
      </c>
      <c r="E13" s="108" t="s">
        <v>144</v>
      </c>
      <c r="F13" s="112"/>
      <c r="G13" s="112"/>
      <c r="H13" s="108" t="s">
        <v>151</v>
      </c>
      <c r="I13" s="122"/>
      <c r="J13" s="122"/>
      <c r="K13" s="122"/>
      <c r="L13" s="113"/>
      <c r="N13" s="135"/>
      <c r="O13" s="135"/>
      <c r="P13" s="135"/>
      <c r="Q13" s="135"/>
      <c r="R13" s="135"/>
      <c r="S13" s="135"/>
      <c r="T13" s="135"/>
    </row>
    <row r="14" spans="1:20" ht="13.5" thickBot="1">
      <c r="A14" s="163"/>
      <c r="B14" s="95" t="s">
        <v>14</v>
      </c>
      <c r="C14" s="23">
        <v>1</v>
      </c>
      <c r="D14" s="27">
        <v>2</v>
      </c>
      <c r="E14" s="27">
        <v>3</v>
      </c>
      <c r="F14" s="27"/>
      <c r="G14" s="27"/>
      <c r="H14" s="27">
        <v>4</v>
      </c>
      <c r="I14" s="123"/>
      <c r="J14" s="123"/>
      <c r="K14" s="123"/>
      <c r="L14" s="41"/>
      <c r="N14" s="135"/>
      <c r="O14" s="136"/>
      <c r="P14" s="137"/>
      <c r="Q14" s="136"/>
      <c r="R14" s="136"/>
      <c r="S14" s="136"/>
      <c r="T14" s="135"/>
    </row>
    <row r="15" spans="1:20" ht="13.5" thickBot="1">
      <c r="A15" s="55"/>
      <c r="B15" s="42"/>
      <c r="N15" s="135"/>
      <c r="O15" s="136"/>
      <c r="P15" s="137"/>
      <c r="Q15" s="136"/>
      <c r="R15" s="136"/>
      <c r="S15" s="136"/>
      <c r="T15" s="135"/>
    </row>
    <row r="16" spans="1:20" ht="12.75">
      <c r="A16" s="161" t="s">
        <v>25</v>
      </c>
      <c r="B16" s="91" t="s">
        <v>17</v>
      </c>
      <c r="C16" s="85"/>
      <c r="D16" s="38">
        <v>3</v>
      </c>
      <c r="E16" s="38">
        <v>4</v>
      </c>
      <c r="F16" s="38">
        <v>1</v>
      </c>
      <c r="G16" s="38"/>
      <c r="H16" s="38">
        <v>2</v>
      </c>
      <c r="I16" s="124"/>
      <c r="J16" s="124"/>
      <c r="K16" s="124"/>
      <c r="L16" s="39"/>
      <c r="N16" s="135"/>
      <c r="O16" s="136"/>
      <c r="P16" s="137"/>
      <c r="Q16" s="136"/>
      <c r="R16" s="136"/>
      <c r="S16" s="136"/>
      <c r="T16" s="135"/>
    </row>
    <row r="17" spans="1:20" ht="12.75">
      <c r="A17" s="162"/>
      <c r="B17" s="92" t="s">
        <v>13</v>
      </c>
      <c r="C17" s="22"/>
      <c r="D17" s="26">
        <v>77</v>
      </c>
      <c r="E17" s="26">
        <v>96</v>
      </c>
      <c r="F17" s="26">
        <v>100</v>
      </c>
      <c r="G17" s="26"/>
      <c r="H17" s="26">
        <v>95</v>
      </c>
      <c r="I17" s="121"/>
      <c r="J17" s="121"/>
      <c r="K17" s="121"/>
      <c r="L17" s="40"/>
      <c r="N17" s="135"/>
      <c r="O17" s="136"/>
      <c r="P17" s="137"/>
      <c r="Q17" s="136"/>
      <c r="R17" s="136"/>
      <c r="S17" s="136"/>
      <c r="T17" s="135"/>
    </row>
    <row r="18" spans="1:20" ht="12.75">
      <c r="A18" s="162"/>
      <c r="B18" s="93" t="s">
        <v>12</v>
      </c>
      <c r="C18" s="22"/>
      <c r="D18" s="26">
        <v>7</v>
      </c>
      <c r="E18" s="26">
        <v>2</v>
      </c>
      <c r="F18" s="26">
        <v>1</v>
      </c>
      <c r="G18" s="26"/>
      <c r="H18" s="26">
        <v>0</v>
      </c>
      <c r="I18" s="121"/>
      <c r="J18" s="121"/>
      <c r="K18" s="121"/>
      <c r="L18" s="40"/>
      <c r="N18" s="135"/>
      <c r="O18" s="135"/>
      <c r="P18" s="135"/>
      <c r="Q18" s="135"/>
      <c r="R18" s="135"/>
      <c r="S18" s="135"/>
      <c r="T18" s="135"/>
    </row>
    <row r="19" spans="1:20" ht="12.75">
      <c r="A19" s="162"/>
      <c r="B19" s="94" t="s">
        <v>19</v>
      </c>
      <c r="C19" s="111"/>
      <c r="D19" s="108" t="s">
        <v>141</v>
      </c>
      <c r="E19" s="138" t="s">
        <v>145</v>
      </c>
      <c r="F19" s="108" t="s">
        <v>148</v>
      </c>
      <c r="G19" s="112"/>
      <c r="H19" s="108" t="s">
        <v>152</v>
      </c>
      <c r="I19" s="122"/>
      <c r="J19" s="122"/>
      <c r="K19" s="122"/>
      <c r="L19" s="113"/>
      <c r="N19" s="135"/>
      <c r="O19" s="135"/>
      <c r="P19" s="135"/>
      <c r="Q19" s="135"/>
      <c r="R19" s="135"/>
      <c r="S19" s="135"/>
      <c r="T19" s="135"/>
    </row>
    <row r="20" spans="1:20" ht="13.5" thickBot="1">
      <c r="A20" s="163"/>
      <c r="B20" s="95" t="s">
        <v>14</v>
      </c>
      <c r="C20" s="23"/>
      <c r="D20" s="27">
        <v>1</v>
      </c>
      <c r="E20" s="27">
        <v>3</v>
      </c>
      <c r="F20" s="27">
        <v>4</v>
      </c>
      <c r="G20" s="27"/>
      <c r="H20" s="27">
        <v>2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>
        <v>1</v>
      </c>
      <c r="D22" s="38">
        <v>4</v>
      </c>
      <c r="E22" s="38"/>
      <c r="F22" s="38">
        <v>2</v>
      </c>
      <c r="G22" s="38"/>
      <c r="H22" s="38">
        <v>3</v>
      </c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>
        <v>96</v>
      </c>
      <c r="D23" s="26">
        <v>89</v>
      </c>
      <c r="E23" s="26"/>
      <c r="F23" s="26">
        <v>100</v>
      </c>
      <c r="G23" s="26"/>
      <c r="H23" s="26">
        <v>90</v>
      </c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>
        <v>1</v>
      </c>
      <c r="D24" s="26">
        <v>3</v>
      </c>
      <c r="E24" s="26"/>
      <c r="F24" s="26">
        <v>1</v>
      </c>
      <c r="G24" s="26"/>
      <c r="H24" s="26">
        <v>5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16" t="s">
        <v>137</v>
      </c>
      <c r="D25" s="108" t="s">
        <v>142</v>
      </c>
      <c r="E25" s="112"/>
      <c r="F25" s="138" t="s">
        <v>149</v>
      </c>
      <c r="G25" s="112"/>
      <c r="H25" s="108" t="s">
        <v>153</v>
      </c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>
        <v>3</v>
      </c>
      <c r="D26" s="27">
        <v>1</v>
      </c>
      <c r="E26" s="27"/>
      <c r="F26" s="27">
        <v>4</v>
      </c>
      <c r="G26" s="27"/>
      <c r="H26" s="27">
        <v>2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>
        <v>2</v>
      </c>
      <c r="D28" s="38"/>
      <c r="E28" s="38">
        <v>1</v>
      </c>
      <c r="F28" s="38">
        <v>3</v>
      </c>
      <c r="G28" s="38"/>
      <c r="H28" s="38">
        <v>4</v>
      </c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>
        <v>89</v>
      </c>
      <c r="D29" s="26"/>
      <c r="E29" s="26">
        <v>100</v>
      </c>
      <c r="F29" s="26">
        <v>93</v>
      </c>
      <c r="G29" s="26"/>
      <c r="H29" s="26">
        <v>87</v>
      </c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>
        <v>0</v>
      </c>
      <c r="D30" s="26"/>
      <c r="E30" s="26">
        <v>0</v>
      </c>
      <c r="F30" s="26">
        <v>4</v>
      </c>
      <c r="G30" s="26"/>
      <c r="H30" s="26">
        <v>1</v>
      </c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16" t="s">
        <v>138</v>
      </c>
      <c r="D31" s="112"/>
      <c r="E31" s="138" t="s">
        <v>146</v>
      </c>
      <c r="F31" s="138" t="s">
        <v>150</v>
      </c>
      <c r="G31" s="112"/>
      <c r="H31" s="108" t="s">
        <v>154</v>
      </c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>
        <v>2</v>
      </c>
      <c r="D32" s="27"/>
      <c r="E32" s="27">
        <v>4</v>
      </c>
      <c r="F32" s="27">
        <v>3</v>
      </c>
      <c r="G32" s="27"/>
      <c r="H32" s="27">
        <v>1</v>
      </c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4</v>
      </c>
      <c r="D64" s="51">
        <f t="shared" si="0"/>
        <v>5</v>
      </c>
      <c r="E64" s="51">
        <f t="shared" si="0"/>
        <v>2</v>
      </c>
      <c r="F64" s="51">
        <f t="shared" si="0"/>
        <v>1</v>
      </c>
      <c r="G64" s="51">
        <f t="shared" si="0"/>
        <v>6</v>
      </c>
      <c r="H64" s="51">
        <f t="shared" si="0"/>
        <v>3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7</v>
      </c>
      <c r="D66" s="26">
        <f aca="true" t="shared" si="2" ref="D66:L66">SUM(D62,D56,D50,D44,D38,D32,D26,D20,D14,D8)</f>
        <v>6</v>
      </c>
      <c r="E66" s="26">
        <f t="shared" si="2"/>
        <v>13</v>
      </c>
      <c r="F66" s="26">
        <f t="shared" si="2"/>
        <v>15</v>
      </c>
      <c r="G66" s="26">
        <f t="shared" si="2"/>
        <v>0</v>
      </c>
      <c r="H66" s="26">
        <f t="shared" si="2"/>
        <v>9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10</v>
      </c>
      <c r="D67" s="26">
        <f aca="true" t="shared" si="3" ref="D67:L67">SUM(D60,D54,D48,D42,D36,D30,D24,D18,D12,D6)</f>
        <v>18</v>
      </c>
      <c r="E67" s="26">
        <f t="shared" si="3"/>
        <v>10</v>
      </c>
      <c r="F67" s="26">
        <f t="shared" si="3"/>
        <v>10</v>
      </c>
      <c r="G67" s="26">
        <f t="shared" si="3"/>
        <v>0</v>
      </c>
      <c r="H67" s="26">
        <f t="shared" si="3"/>
        <v>6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339</v>
      </c>
      <c r="D68" s="27">
        <f aca="true" t="shared" si="4" ref="D68:L68">SUM(D59,D53,D47,D41,D35,D29,D23,D17,D11,D5)</f>
        <v>338</v>
      </c>
      <c r="E68" s="27">
        <f t="shared" si="4"/>
        <v>388</v>
      </c>
      <c r="F68" s="27">
        <f t="shared" si="4"/>
        <v>393</v>
      </c>
      <c r="G68" s="27">
        <f t="shared" si="4"/>
        <v>0</v>
      </c>
      <c r="H68" s="27">
        <f t="shared" si="4"/>
        <v>372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4.0003</v>
      </c>
      <c r="D70">
        <f t="shared" si="5"/>
        <v>5.0004</v>
      </c>
      <c r="E70">
        <f t="shared" si="5"/>
        <v>2.0005</v>
      </c>
      <c r="F70">
        <f t="shared" si="5"/>
        <v>1.0006</v>
      </c>
      <c r="G70">
        <f t="shared" si="5"/>
        <v>6.0007</v>
      </c>
      <c r="H70">
        <f t="shared" si="5"/>
        <v>3.0008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0">
    <mergeCell ref="A46:A50"/>
    <mergeCell ref="A52:A56"/>
    <mergeCell ref="A58:A62"/>
    <mergeCell ref="A64:A68"/>
    <mergeCell ref="A10:A14"/>
    <mergeCell ref="A16:A20"/>
    <mergeCell ref="A22:A26"/>
    <mergeCell ref="A28:A32"/>
    <mergeCell ref="A34:A38"/>
    <mergeCell ref="A40:A44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156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/>
      <c r="D4" s="97">
        <v>2</v>
      </c>
      <c r="E4" s="97"/>
      <c r="F4" s="97">
        <v>3</v>
      </c>
      <c r="G4" s="97">
        <v>1</v>
      </c>
      <c r="H4" s="97">
        <v>4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/>
      <c r="D5" s="26">
        <v>94</v>
      </c>
      <c r="E5" s="26"/>
      <c r="F5" s="26">
        <v>100</v>
      </c>
      <c r="G5" s="26">
        <v>94</v>
      </c>
      <c r="H5" s="26">
        <v>94</v>
      </c>
      <c r="I5" s="121"/>
      <c r="J5" s="121"/>
      <c r="K5" s="121"/>
      <c r="L5" s="40"/>
      <c r="O5" s="167" t="s">
        <v>34</v>
      </c>
      <c r="P5" s="168"/>
      <c r="Q5" s="169">
        <v>8.923</v>
      </c>
      <c r="R5" s="169"/>
      <c r="S5" s="139" t="s">
        <v>49</v>
      </c>
      <c r="T5"/>
    </row>
    <row r="6" spans="1:20" ht="12.75">
      <c r="A6" s="162"/>
      <c r="B6" s="93" t="s">
        <v>12</v>
      </c>
      <c r="C6" s="22"/>
      <c r="D6" s="26">
        <v>3</v>
      </c>
      <c r="E6" s="26"/>
      <c r="F6" s="26">
        <v>0</v>
      </c>
      <c r="G6" s="26">
        <v>3</v>
      </c>
      <c r="H6" s="26">
        <v>2</v>
      </c>
      <c r="I6" s="121"/>
      <c r="J6" s="121"/>
      <c r="K6" s="121"/>
      <c r="L6" s="40"/>
      <c r="O6" s="167" t="s">
        <v>35</v>
      </c>
      <c r="P6" s="168"/>
      <c r="Q6" s="169">
        <v>9.052</v>
      </c>
      <c r="R6" s="169"/>
      <c r="S6" s="139" t="s">
        <v>21</v>
      </c>
      <c r="T6"/>
    </row>
    <row r="7" spans="1:20" ht="12.75">
      <c r="A7" s="162"/>
      <c r="B7" s="94" t="s">
        <v>19</v>
      </c>
      <c r="C7" s="116"/>
      <c r="D7" s="138" t="s">
        <v>161</v>
      </c>
      <c r="E7" s="112"/>
      <c r="F7" s="138" t="s">
        <v>165</v>
      </c>
      <c r="G7" s="133" t="s">
        <v>169</v>
      </c>
      <c r="H7" s="133" t="s">
        <v>173</v>
      </c>
      <c r="I7" s="122"/>
      <c r="J7" s="122"/>
      <c r="K7" s="122"/>
      <c r="L7" s="113"/>
      <c r="O7" s="167" t="s">
        <v>36</v>
      </c>
      <c r="P7" s="168"/>
      <c r="Q7" s="169">
        <v>9.075</v>
      </c>
      <c r="R7" s="169"/>
      <c r="S7" s="139" t="s">
        <v>49</v>
      </c>
      <c r="T7"/>
    </row>
    <row r="8" spans="1:20" ht="13.5" thickBot="1">
      <c r="A8" s="163"/>
      <c r="B8" s="95" t="s">
        <v>14</v>
      </c>
      <c r="C8" s="23"/>
      <c r="D8" s="27">
        <v>3</v>
      </c>
      <c r="E8" s="27"/>
      <c r="F8" s="27">
        <v>4</v>
      </c>
      <c r="G8" s="27">
        <v>2</v>
      </c>
      <c r="H8" s="27">
        <v>1</v>
      </c>
      <c r="I8" s="123"/>
      <c r="J8" s="123"/>
      <c r="K8" s="123"/>
      <c r="L8" s="41"/>
      <c r="O8" s="170" t="s">
        <v>37</v>
      </c>
      <c r="P8" s="171"/>
      <c r="Q8" s="172">
        <v>9.043</v>
      </c>
      <c r="R8" s="172"/>
      <c r="S8" s="141" t="s">
        <v>49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>
        <v>1</v>
      </c>
      <c r="D10" s="38">
        <v>3</v>
      </c>
      <c r="E10" s="38"/>
      <c r="F10" s="38">
        <v>4</v>
      </c>
      <c r="G10" s="38">
        <v>2</v>
      </c>
      <c r="H10" s="38"/>
      <c r="I10" s="124"/>
      <c r="J10" s="124"/>
      <c r="K10" s="124"/>
      <c r="L10" s="39"/>
      <c r="N10" s="135"/>
      <c r="O10" s="135"/>
      <c r="P10" s="135"/>
      <c r="Q10" s="135"/>
      <c r="R10" s="135"/>
      <c r="S10" s="135"/>
      <c r="T10" s="135"/>
    </row>
    <row r="11" spans="1:20" ht="12.75">
      <c r="A11" s="162"/>
      <c r="B11" s="92" t="s">
        <v>13</v>
      </c>
      <c r="C11" s="22">
        <v>100</v>
      </c>
      <c r="D11" s="26">
        <v>94</v>
      </c>
      <c r="E11" s="26"/>
      <c r="F11" s="26">
        <v>97</v>
      </c>
      <c r="G11" s="26">
        <v>94</v>
      </c>
      <c r="H11" s="26"/>
      <c r="I11" s="121"/>
      <c r="J11" s="121"/>
      <c r="K11" s="121"/>
      <c r="L11" s="40"/>
      <c r="N11" s="135"/>
      <c r="O11" s="135"/>
      <c r="P11" s="135"/>
      <c r="Q11" s="135"/>
      <c r="R11" s="135"/>
      <c r="S11" s="135"/>
      <c r="T11" s="135"/>
    </row>
    <row r="12" spans="1:20" ht="12.75">
      <c r="A12" s="162"/>
      <c r="B12" s="93" t="s">
        <v>12</v>
      </c>
      <c r="C12" s="22">
        <v>1</v>
      </c>
      <c r="D12" s="26">
        <v>2</v>
      </c>
      <c r="E12" s="26"/>
      <c r="F12" s="26">
        <v>4</v>
      </c>
      <c r="G12" s="26">
        <v>2</v>
      </c>
      <c r="H12" s="26"/>
      <c r="I12" s="121"/>
      <c r="J12" s="121"/>
      <c r="K12" s="121"/>
      <c r="L12" s="40"/>
      <c r="N12" s="135"/>
      <c r="O12" s="134"/>
      <c r="P12" s="134"/>
      <c r="Q12" s="134"/>
      <c r="R12" s="134"/>
      <c r="S12" s="134"/>
      <c r="T12" s="135"/>
    </row>
    <row r="13" spans="1:20" ht="12.75">
      <c r="A13" s="162"/>
      <c r="B13" s="94" t="s">
        <v>19</v>
      </c>
      <c r="C13" s="132" t="s">
        <v>157</v>
      </c>
      <c r="D13" s="133" t="s">
        <v>162</v>
      </c>
      <c r="E13" s="112"/>
      <c r="F13" s="138" t="s">
        <v>166</v>
      </c>
      <c r="G13" s="133" t="s">
        <v>170</v>
      </c>
      <c r="H13" s="112"/>
      <c r="I13" s="122"/>
      <c r="J13" s="122"/>
      <c r="K13" s="122"/>
      <c r="L13" s="113"/>
      <c r="N13" s="135"/>
      <c r="O13" s="135"/>
      <c r="P13" s="135"/>
      <c r="Q13" s="135"/>
      <c r="R13" s="135"/>
      <c r="S13" s="135"/>
      <c r="T13" s="135"/>
    </row>
    <row r="14" spans="1:20" ht="13.5" thickBot="1">
      <c r="A14" s="163"/>
      <c r="B14" s="95" t="s">
        <v>14</v>
      </c>
      <c r="C14" s="23">
        <v>4</v>
      </c>
      <c r="D14" s="27">
        <v>2</v>
      </c>
      <c r="E14" s="27"/>
      <c r="F14" s="27">
        <v>3</v>
      </c>
      <c r="G14" s="27">
        <v>1</v>
      </c>
      <c r="H14" s="27"/>
      <c r="I14" s="123"/>
      <c r="J14" s="123"/>
      <c r="K14" s="123"/>
      <c r="L14" s="41"/>
      <c r="N14" s="135"/>
      <c r="O14" s="136"/>
      <c r="P14" s="137"/>
      <c r="Q14" s="136"/>
      <c r="R14" s="136"/>
      <c r="S14" s="136"/>
      <c r="T14" s="135"/>
    </row>
    <row r="15" spans="1:20" ht="13.5" thickBot="1">
      <c r="A15" s="55"/>
      <c r="B15" s="42"/>
      <c r="N15" s="135"/>
      <c r="O15" s="136"/>
      <c r="P15" s="137"/>
      <c r="Q15" s="136"/>
      <c r="R15" s="136"/>
      <c r="S15" s="136"/>
      <c r="T15" s="135"/>
    </row>
    <row r="16" spans="1:20" ht="12.75">
      <c r="A16" s="161" t="s">
        <v>25</v>
      </c>
      <c r="B16" s="91" t="s">
        <v>17</v>
      </c>
      <c r="C16" s="85">
        <v>2</v>
      </c>
      <c r="D16" s="38">
        <v>4</v>
      </c>
      <c r="E16" s="38"/>
      <c r="F16" s="38"/>
      <c r="G16" s="38">
        <v>3</v>
      </c>
      <c r="H16" s="38">
        <v>1</v>
      </c>
      <c r="I16" s="124"/>
      <c r="J16" s="124"/>
      <c r="K16" s="124"/>
      <c r="L16" s="39"/>
      <c r="N16" s="135"/>
      <c r="O16" s="136"/>
      <c r="P16" s="137"/>
      <c r="Q16" s="136"/>
      <c r="R16" s="136"/>
      <c r="S16" s="136"/>
      <c r="T16" s="135"/>
    </row>
    <row r="17" spans="1:20" ht="12.75">
      <c r="A17" s="162"/>
      <c r="B17" s="92" t="s">
        <v>13</v>
      </c>
      <c r="C17" s="22">
        <v>98</v>
      </c>
      <c r="D17" s="26">
        <v>92</v>
      </c>
      <c r="E17" s="26"/>
      <c r="F17" s="26"/>
      <c r="G17" s="26">
        <v>92</v>
      </c>
      <c r="H17" s="26">
        <v>100</v>
      </c>
      <c r="I17" s="121"/>
      <c r="J17" s="121"/>
      <c r="K17" s="121"/>
      <c r="L17" s="40"/>
      <c r="N17" s="135"/>
      <c r="O17" s="136"/>
      <c r="P17" s="137"/>
      <c r="Q17" s="136"/>
      <c r="R17" s="136"/>
      <c r="S17" s="136"/>
      <c r="T17" s="135"/>
    </row>
    <row r="18" spans="1:20" ht="12.75">
      <c r="A18" s="162"/>
      <c r="B18" s="93" t="s">
        <v>12</v>
      </c>
      <c r="C18" s="22">
        <v>0</v>
      </c>
      <c r="D18" s="26">
        <v>8</v>
      </c>
      <c r="E18" s="26"/>
      <c r="F18" s="26"/>
      <c r="G18" s="26">
        <v>3</v>
      </c>
      <c r="H18" s="26">
        <v>1</v>
      </c>
      <c r="I18" s="121"/>
      <c r="J18" s="121"/>
      <c r="K18" s="121"/>
      <c r="L18" s="40"/>
      <c r="N18" s="135"/>
      <c r="O18" s="135"/>
      <c r="P18" s="135"/>
      <c r="Q18" s="135"/>
      <c r="R18" s="135"/>
      <c r="S18" s="135"/>
      <c r="T18" s="135"/>
    </row>
    <row r="19" spans="1:20" ht="12.75">
      <c r="A19" s="162"/>
      <c r="B19" s="94" t="s">
        <v>19</v>
      </c>
      <c r="C19" s="132" t="s">
        <v>158</v>
      </c>
      <c r="D19" s="133" t="s">
        <v>163</v>
      </c>
      <c r="E19" s="112"/>
      <c r="F19" s="112"/>
      <c r="G19" s="133" t="s">
        <v>171</v>
      </c>
      <c r="H19" s="133" t="s">
        <v>174</v>
      </c>
      <c r="I19" s="122"/>
      <c r="J19" s="122"/>
      <c r="K19" s="122"/>
      <c r="L19" s="113"/>
      <c r="N19" s="135"/>
      <c r="O19" s="135"/>
      <c r="P19" s="135"/>
      <c r="Q19" s="135"/>
      <c r="R19" s="135"/>
      <c r="S19" s="135"/>
      <c r="T19" s="135"/>
    </row>
    <row r="20" spans="1:20" ht="13.5" thickBot="1">
      <c r="A20" s="163"/>
      <c r="B20" s="95" t="s">
        <v>14</v>
      </c>
      <c r="C20" s="23">
        <v>3</v>
      </c>
      <c r="D20" s="27">
        <v>2</v>
      </c>
      <c r="E20" s="27"/>
      <c r="F20" s="27"/>
      <c r="G20" s="27">
        <v>1</v>
      </c>
      <c r="H20" s="27">
        <v>4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>
        <v>3</v>
      </c>
      <c r="D22" s="38"/>
      <c r="E22" s="38"/>
      <c r="F22" s="38">
        <v>1</v>
      </c>
      <c r="G22" s="38">
        <v>4</v>
      </c>
      <c r="H22" s="38">
        <v>2</v>
      </c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>
        <v>90</v>
      </c>
      <c r="D23" s="26"/>
      <c r="E23" s="26"/>
      <c r="F23" s="26">
        <v>100</v>
      </c>
      <c r="G23" s="26">
        <v>83</v>
      </c>
      <c r="H23" s="26">
        <v>92</v>
      </c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>
        <v>0</v>
      </c>
      <c r="D24" s="26"/>
      <c r="E24" s="26"/>
      <c r="F24" s="26">
        <v>0</v>
      </c>
      <c r="G24" s="26">
        <v>4</v>
      </c>
      <c r="H24" s="26">
        <v>0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32" t="s">
        <v>159</v>
      </c>
      <c r="D25" s="112"/>
      <c r="E25" s="112"/>
      <c r="F25" s="138" t="s">
        <v>167</v>
      </c>
      <c r="G25" s="133" t="s">
        <v>172</v>
      </c>
      <c r="H25" s="133" t="s">
        <v>175</v>
      </c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>
        <v>2</v>
      </c>
      <c r="D26" s="27"/>
      <c r="E26" s="27"/>
      <c r="F26" s="27">
        <v>4</v>
      </c>
      <c r="G26" s="27">
        <v>1</v>
      </c>
      <c r="H26" s="27">
        <v>3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>
        <v>4</v>
      </c>
      <c r="D28" s="38">
        <v>1</v>
      </c>
      <c r="E28" s="38"/>
      <c r="F28" s="38">
        <v>2</v>
      </c>
      <c r="G28" s="38"/>
      <c r="H28" s="38">
        <v>3</v>
      </c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>
        <v>91</v>
      </c>
      <c r="D29" s="26">
        <v>97</v>
      </c>
      <c r="E29" s="26"/>
      <c r="F29" s="26">
        <v>100</v>
      </c>
      <c r="G29" s="26"/>
      <c r="H29" s="26">
        <v>94</v>
      </c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>
        <v>0</v>
      </c>
      <c r="D30" s="26">
        <v>2</v>
      </c>
      <c r="E30" s="26"/>
      <c r="F30" s="26">
        <v>0</v>
      </c>
      <c r="G30" s="26"/>
      <c r="H30" s="26">
        <v>0</v>
      </c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32" t="s">
        <v>160</v>
      </c>
      <c r="D31" s="133" t="s">
        <v>164</v>
      </c>
      <c r="E31" s="112"/>
      <c r="F31" s="133" t="s">
        <v>168</v>
      </c>
      <c r="G31" s="112"/>
      <c r="H31" s="133" t="s">
        <v>176</v>
      </c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>
        <v>1</v>
      </c>
      <c r="D32" s="27">
        <v>3</v>
      </c>
      <c r="E32" s="27"/>
      <c r="F32" s="27">
        <v>4</v>
      </c>
      <c r="G32" s="27"/>
      <c r="H32" s="27">
        <v>2</v>
      </c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2</v>
      </c>
      <c r="D64" s="51">
        <f t="shared" si="0"/>
        <v>3</v>
      </c>
      <c r="E64" s="51">
        <f t="shared" si="0"/>
        <v>6</v>
      </c>
      <c r="F64" s="51">
        <f t="shared" si="0"/>
        <v>1</v>
      </c>
      <c r="G64" s="51">
        <f t="shared" si="0"/>
        <v>5</v>
      </c>
      <c r="H64" s="51">
        <f t="shared" si="0"/>
        <v>4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10</v>
      </c>
      <c r="D66" s="26">
        <f aca="true" t="shared" si="2" ref="D66:L66">SUM(D62,D56,D50,D44,D38,D32,D26,D20,D14,D8)</f>
        <v>10</v>
      </c>
      <c r="E66" s="26">
        <f t="shared" si="2"/>
        <v>0</v>
      </c>
      <c r="F66" s="26">
        <f t="shared" si="2"/>
        <v>15</v>
      </c>
      <c r="G66" s="26">
        <f t="shared" si="2"/>
        <v>5</v>
      </c>
      <c r="H66" s="26">
        <f t="shared" si="2"/>
        <v>10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1</v>
      </c>
      <c r="D67" s="26">
        <f aca="true" t="shared" si="3" ref="D67:L67">SUM(D60,D54,D48,D42,D36,D30,D24,D18,D12,D6)</f>
        <v>15</v>
      </c>
      <c r="E67" s="26">
        <f t="shared" si="3"/>
        <v>0</v>
      </c>
      <c r="F67" s="26">
        <f t="shared" si="3"/>
        <v>4</v>
      </c>
      <c r="G67" s="26">
        <f t="shared" si="3"/>
        <v>12</v>
      </c>
      <c r="H67" s="26">
        <f t="shared" si="3"/>
        <v>3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379</v>
      </c>
      <c r="D68" s="27">
        <f aca="true" t="shared" si="4" ref="D68:L68">SUM(D59,D53,D47,D41,D35,D29,D23,D17,D11,D5)</f>
        <v>377</v>
      </c>
      <c r="E68" s="27">
        <f t="shared" si="4"/>
        <v>0</v>
      </c>
      <c r="F68" s="27">
        <f t="shared" si="4"/>
        <v>397</v>
      </c>
      <c r="G68" s="27">
        <f t="shared" si="4"/>
        <v>363</v>
      </c>
      <c r="H68" s="27">
        <f t="shared" si="4"/>
        <v>380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2.0003</v>
      </c>
      <c r="D70">
        <f t="shared" si="5"/>
        <v>2.0004</v>
      </c>
      <c r="E70">
        <f t="shared" si="5"/>
        <v>6.0005</v>
      </c>
      <c r="F70">
        <f t="shared" si="5"/>
        <v>1.0006</v>
      </c>
      <c r="G70">
        <f t="shared" si="5"/>
        <v>5.0007</v>
      </c>
      <c r="H70">
        <f t="shared" si="5"/>
        <v>2.0008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0"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  <mergeCell ref="A46:A50"/>
    <mergeCell ref="A52:A56"/>
    <mergeCell ref="A58:A62"/>
    <mergeCell ref="A64:A68"/>
    <mergeCell ref="A10:A14"/>
    <mergeCell ref="A16:A20"/>
    <mergeCell ref="A22:A26"/>
    <mergeCell ref="A28:A32"/>
    <mergeCell ref="A34:A38"/>
    <mergeCell ref="A40:A4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179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>
        <v>1</v>
      </c>
      <c r="D4" s="97">
        <v>2</v>
      </c>
      <c r="E4" s="97">
        <v>4</v>
      </c>
      <c r="F4" s="97"/>
      <c r="G4" s="97"/>
      <c r="H4" s="97">
        <v>3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>
        <v>95</v>
      </c>
      <c r="D5" s="26">
        <v>97</v>
      </c>
      <c r="E5" s="26">
        <v>100</v>
      </c>
      <c r="F5" s="26"/>
      <c r="G5" s="26"/>
      <c r="H5" s="26">
        <v>94</v>
      </c>
      <c r="I5" s="121"/>
      <c r="J5" s="121"/>
      <c r="K5" s="121"/>
      <c r="L5" s="40"/>
      <c r="O5" s="167" t="s">
        <v>34</v>
      </c>
      <c r="P5" s="168"/>
      <c r="Q5" s="169">
        <v>8.574</v>
      </c>
      <c r="R5" s="169"/>
      <c r="S5" s="139" t="s">
        <v>48</v>
      </c>
      <c r="T5"/>
    </row>
    <row r="6" spans="1:20" ht="12.75">
      <c r="A6" s="162"/>
      <c r="B6" s="93" t="s">
        <v>12</v>
      </c>
      <c r="C6" s="22">
        <v>3</v>
      </c>
      <c r="D6" s="26">
        <v>2</v>
      </c>
      <c r="E6" s="26">
        <v>3</v>
      </c>
      <c r="F6" s="26"/>
      <c r="G6" s="26"/>
      <c r="H6" s="26">
        <v>0</v>
      </c>
      <c r="I6" s="121"/>
      <c r="J6" s="121"/>
      <c r="K6" s="121"/>
      <c r="L6" s="40"/>
      <c r="O6" s="167" t="s">
        <v>35</v>
      </c>
      <c r="P6" s="168"/>
      <c r="Q6" s="169">
        <v>8.667</v>
      </c>
      <c r="R6" s="169"/>
      <c r="S6" s="139" t="s">
        <v>21</v>
      </c>
      <c r="T6"/>
    </row>
    <row r="7" spans="1:20" ht="12.75">
      <c r="A7" s="162"/>
      <c r="B7" s="94" t="s">
        <v>19</v>
      </c>
      <c r="C7" s="116" t="s">
        <v>180</v>
      </c>
      <c r="D7" s="138" t="s">
        <v>184</v>
      </c>
      <c r="E7" s="138" t="s">
        <v>188</v>
      </c>
      <c r="F7" s="112"/>
      <c r="G7" s="112"/>
      <c r="H7" s="108" t="s">
        <v>192</v>
      </c>
      <c r="I7" s="122"/>
      <c r="J7" s="122"/>
      <c r="K7" s="122"/>
      <c r="L7" s="113"/>
      <c r="O7" s="167" t="s">
        <v>36</v>
      </c>
      <c r="P7" s="168"/>
      <c r="Q7" s="169">
        <v>8.796</v>
      </c>
      <c r="R7" s="169"/>
      <c r="S7" s="139" t="s">
        <v>21</v>
      </c>
      <c r="T7"/>
    </row>
    <row r="8" spans="1:20" ht="13.5" thickBot="1">
      <c r="A8" s="163"/>
      <c r="B8" s="95" t="s">
        <v>14</v>
      </c>
      <c r="C8" s="23">
        <v>2</v>
      </c>
      <c r="D8" s="27">
        <v>3</v>
      </c>
      <c r="E8" s="27">
        <v>4</v>
      </c>
      <c r="F8" s="27"/>
      <c r="G8" s="27"/>
      <c r="H8" s="27">
        <v>1</v>
      </c>
      <c r="I8" s="123"/>
      <c r="J8" s="123"/>
      <c r="K8" s="123"/>
      <c r="L8" s="41"/>
      <c r="O8" s="170" t="s">
        <v>37</v>
      </c>
      <c r="P8" s="171"/>
      <c r="Q8" s="172">
        <v>8.432</v>
      </c>
      <c r="R8" s="172"/>
      <c r="S8" s="141" t="s">
        <v>48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>
        <v>2</v>
      </c>
      <c r="D10" s="38">
        <v>3</v>
      </c>
      <c r="E10" s="38">
        <v>1</v>
      </c>
      <c r="F10" s="38"/>
      <c r="G10" s="38"/>
      <c r="H10" s="38">
        <v>4</v>
      </c>
      <c r="I10" s="124"/>
      <c r="J10" s="124"/>
      <c r="K10" s="124"/>
      <c r="L10" s="39"/>
      <c r="N10" s="135"/>
      <c r="O10" s="135"/>
      <c r="P10" s="135"/>
      <c r="Q10" s="135"/>
      <c r="R10" s="135"/>
      <c r="S10" s="135"/>
      <c r="T10" s="135"/>
    </row>
    <row r="11" spans="1:20" ht="12.75">
      <c r="A11" s="162"/>
      <c r="B11" s="92" t="s">
        <v>13</v>
      </c>
      <c r="C11" s="22">
        <v>100</v>
      </c>
      <c r="D11" s="26">
        <v>96</v>
      </c>
      <c r="E11" s="26">
        <v>97</v>
      </c>
      <c r="F11" s="26"/>
      <c r="G11" s="26"/>
      <c r="H11" s="26">
        <v>98</v>
      </c>
      <c r="I11" s="121"/>
      <c r="J11" s="121"/>
      <c r="K11" s="121"/>
      <c r="L11" s="40"/>
      <c r="N11" s="135"/>
      <c r="O11" s="135"/>
      <c r="P11" s="135"/>
      <c r="Q11" s="135"/>
      <c r="R11" s="135"/>
      <c r="S11" s="135"/>
      <c r="T11" s="135"/>
    </row>
    <row r="12" spans="1:20" ht="12.75">
      <c r="A12" s="162"/>
      <c r="B12" s="93" t="s">
        <v>12</v>
      </c>
      <c r="C12" s="22">
        <v>0</v>
      </c>
      <c r="D12" s="26">
        <v>4</v>
      </c>
      <c r="E12" s="26">
        <v>6</v>
      </c>
      <c r="F12" s="26"/>
      <c r="G12" s="26"/>
      <c r="H12" s="26">
        <v>1</v>
      </c>
      <c r="I12" s="121"/>
      <c r="J12" s="121"/>
      <c r="K12" s="121"/>
      <c r="L12" s="40"/>
      <c r="N12" s="135"/>
      <c r="O12" s="134"/>
      <c r="P12" s="134"/>
      <c r="Q12" s="134"/>
      <c r="R12" s="134"/>
      <c r="S12" s="134"/>
      <c r="T12" s="135"/>
    </row>
    <row r="13" spans="1:20" ht="12.75">
      <c r="A13" s="162"/>
      <c r="B13" s="94" t="s">
        <v>19</v>
      </c>
      <c r="C13" s="116" t="s">
        <v>181</v>
      </c>
      <c r="D13" s="138" t="s">
        <v>185</v>
      </c>
      <c r="E13" s="138" t="s">
        <v>189</v>
      </c>
      <c r="F13" s="112"/>
      <c r="G13" s="112"/>
      <c r="H13" s="108" t="s">
        <v>193</v>
      </c>
      <c r="I13" s="122"/>
      <c r="J13" s="122"/>
      <c r="K13" s="122"/>
      <c r="L13" s="113"/>
      <c r="N13" s="135"/>
      <c r="O13" s="135"/>
      <c r="P13" s="135"/>
      <c r="Q13" s="135"/>
      <c r="R13" s="135"/>
      <c r="S13" s="135"/>
      <c r="T13" s="135"/>
    </row>
    <row r="14" spans="1:20" ht="13.5" thickBot="1">
      <c r="A14" s="163"/>
      <c r="B14" s="95" t="s">
        <v>14</v>
      </c>
      <c r="C14" s="23">
        <v>4</v>
      </c>
      <c r="D14" s="27">
        <v>1</v>
      </c>
      <c r="E14" s="27">
        <v>2</v>
      </c>
      <c r="F14" s="27"/>
      <c r="G14" s="27"/>
      <c r="H14" s="27">
        <v>3</v>
      </c>
      <c r="I14" s="123"/>
      <c r="J14" s="123"/>
      <c r="K14" s="123"/>
      <c r="L14" s="41"/>
      <c r="N14" s="135"/>
      <c r="O14" s="136"/>
      <c r="P14" s="137"/>
      <c r="Q14" s="136"/>
      <c r="R14" s="136"/>
      <c r="S14" s="136"/>
      <c r="T14" s="135"/>
    </row>
    <row r="15" spans="1:20" ht="13.5" thickBot="1">
      <c r="A15" s="55"/>
      <c r="B15" s="42"/>
      <c r="N15" s="135"/>
      <c r="O15" s="136"/>
      <c r="P15" s="137"/>
      <c r="Q15" s="136"/>
      <c r="R15" s="136"/>
      <c r="S15" s="136"/>
      <c r="T15" s="135"/>
    </row>
    <row r="16" spans="1:20" ht="12.75">
      <c r="A16" s="161" t="s">
        <v>25</v>
      </c>
      <c r="B16" s="91" t="s">
        <v>17</v>
      </c>
      <c r="C16" s="85">
        <v>3</v>
      </c>
      <c r="D16" s="38">
        <v>4</v>
      </c>
      <c r="E16" s="38">
        <v>2</v>
      </c>
      <c r="F16" s="38"/>
      <c r="G16" s="38"/>
      <c r="H16" s="38">
        <v>1</v>
      </c>
      <c r="I16" s="124"/>
      <c r="J16" s="124"/>
      <c r="K16" s="124"/>
      <c r="L16" s="39"/>
      <c r="N16" s="135"/>
      <c r="O16" s="136"/>
      <c r="P16" s="137"/>
      <c r="Q16" s="136"/>
      <c r="R16" s="136"/>
      <c r="S16" s="136"/>
      <c r="T16" s="135"/>
    </row>
    <row r="17" spans="1:20" ht="12.75">
      <c r="A17" s="162"/>
      <c r="B17" s="92" t="s">
        <v>13</v>
      </c>
      <c r="C17" s="22">
        <v>99</v>
      </c>
      <c r="D17" s="26">
        <v>99</v>
      </c>
      <c r="E17" s="26">
        <v>100</v>
      </c>
      <c r="F17" s="26"/>
      <c r="G17" s="26"/>
      <c r="H17" s="26">
        <v>95</v>
      </c>
      <c r="I17" s="121"/>
      <c r="J17" s="121"/>
      <c r="K17" s="121"/>
      <c r="L17" s="40"/>
      <c r="N17" s="135"/>
      <c r="O17" s="136"/>
      <c r="P17" s="137"/>
      <c r="Q17" s="136"/>
      <c r="R17" s="136"/>
      <c r="S17" s="136"/>
      <c r="T17" s="135"/>
    </row>
    <row r="18" spans="1:20" ht="12.75">
      <c r="A18" s="162"/>
      <c r="B18" s="93" t="s">
        <v>12</v>
      </c>
      <c r="C18" s="22">
        <v>0</v>
      </c>
      <c r="D18" s="26">
        <v>3</v>
      </c>
      <c r="E18" s="26">
        <v>4</v>
      </c>
      <c r="F18" s="26"/>
      <c r="G18" s="26"/>
      <c r="H18" s="26">
        <v>3</v>
      </c>
      <c r="I18" s="121"/>
      <c r="J18" s="121"/>
      <c r="K18" s="121"/>
      <c r="L18" s="40"/>
      <c r="N18" s="135"/>
      <c r="O18" s="135"/>
      <c r="P18" s="135"/>
      <c r="Q18" s="135"/>
      <c r="R18" s="135"/>
      <c r="S18" s="135"/>
      <c r="T18" s="135"/>
    </row>
    <row r="19" spans="1:20" ht="12.75">
      <c r="A19" s="162"/>
      <c r="B19" s="94" t="s">
        <v>19</v>
      </c>
      <c r="C19" s="116" t="s">
        <v>182</v>
      </c>
      <c r="D19" s="108" t="s">
        <v>186</v>
      </c>
      <c r="E19" s="108" t="s">
        <v>190</v>
      </c>
      <c r="F19" s="112"/>
      <c r="G19" s="112"/>
      <c r="H19" s="108" t="s">
        <v>194</v>
      </c>
      <c r="I19" s="122"/>
      <c r="J19" s="122"/>
      <c r="K19" s="122"/>
      <c r="L19" s="113"/>
      <c r="N19" s="135"/>
      <c r="O19" s="135"/>
      <c r="P19" s="135"/>
      <c r="Q19" s="135"/>
      <c r="R19" s="135"/>
      <c r="S19" s="135"/>
      <c r="T19" s="135"/>
    </row>
    <row r="20" spans="1:20" ht="13.5" thickBot="1">
      <c r="A20" s="163"/>
      <c r="B20" s="95" t="s">
        <v>14</v>
      </c>
      <c r="C20" s="23">
        <v>2</v>
      </c>
      <c r="D20" s="27">
        <v>3</v>
      </c>
      <c r="E20" s="27">
        <v>4</v>
      </c>
      <c r="F20" s="27"/>
      <c r="G20" s="27"/>
      <c r="H20" s="27">
        <v>1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>
        <v>4</v>
      </c>
      <c r="D22" s="38">
        <v>1</v>
      </c>
      <c r="E22" s="38">
        <v>3</v>
      </c>
      <c r="F22" s="38"/>
      <c r="G22" s="38"/>
      <c r="H22" s="38">
        <v>2</v>
      </c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>
        <v>98</v>
      </c>
      <c r="D23" s="26">
        <v>100</v>
      </c>
      <c r="E23" s="26">
        <v>97</v>
      </c>
      <c r="F23" s="26"/>
      <c r="G23" s="26"/>
      <c r="H23" s="26">
        <v>97</v>
      </c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>
        <v>3</v>
      </c>
      <c r="D24" s="26">
        <v>2</v>
      </c>
      <c r="E24" s="26">
        <v>4</v>
      </c>
      <c r="F24" s="26"/>
      <c r="G24" s="26"/>
      <c r="H24" s="26">
        <v>0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16" t="s">
        <v>183</v>
      </c>
      <c r="D25" s="108" t="s">
        <v>187</v>
      </c>
      <c r="E25" s="108" t="s">
        <v>191</v>
      </c>
      <c r="F25" s="112"/>
      <c r="G25" s="112"/>
      <c r="H25" s="108" t="s">
        <v>195</v>
      </c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>
        <v>3</v>
      </c>
      <c r="D26" s="27">
        <v>4</v>
      </c>
      <c r="E26" s="27">
        <v>2</v>
      </c>
      <c r="F26" s="27"/>
      <c r="G26" s="27"/>
      <c r="H26" s="27">
        <v>1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/>
      <c r="D28" s="38"/>
      <c r="E28" s="38"/>
      <c r="F28" s="38"/>
      <c r="G28" s="38"/>
      <c r="H28" s="38"/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/>
      <c r="D29" s="26"/>
      <c r="E29" s="26"/>
      <c r="F29" s="26"/>
      <c r="G29" s="26"/>
      <c r="H29" s="26"/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/>
      <c r="D30" s="26"/>
      <c r="E30" s="26"/>
      <c r="F30" s="26"/>
      <c r="G30" s="26"/>
      <c r="H30" s="26"/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11"/>
      <c r="D31" s="112"/>
      <c r="E31" s="112"/>
      <c r="F31" s="112"/>
      <c r="G31" s="112"/>
      <c r="H31" s="112"/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/>
      <c r="D32" s="27"/>
      <c r="E32" s="27"/>
      <c r="F32" s="27"/>
      <c r="G32" s="27"/>
      <c r="H32" s="27"/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2</v>
      </c>
      <c r="D64" s="51">
        <f t="shared" si="0"/>
        <v>3</v>
      </c>
      <c r="E64" s="51">
        <f t="shared" si="0"/>
        <v>1</v>
      </c>
      <c r="F64" s="51">
        <f t="shared" si="0"/>
        <v>5</v>
      </c>
      <c r="G64" s="51">
        <f t="shared" si="0"/>
        <v>6</v>
      </c>
      <c r="H64" s="51">
        <f t="shared" si="0"/>
        <v>4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11</v>
      </c>
      <c r="D66" s="26">
        <f aca="true" t="shared" si="2" ref="D66:L66">SUM(D62,D56,D50,D44,D38,D32,D26,D20,D14,D8)</f>
        <v>11</v>
      </c>
      <c r="E66" s="26">
        <f t="shared" si="2"/>
        <v>12</v>
      </c>
      <c r="F66" s="26">
        <f t="shared" si="2"/>
        <v>0</v>
      </c>
      <c r="G66" s="26">
        <f t="shared" si="2"/>
        <v>0</v>
      </c>
      <c r="H66" s="26">
        <f t="shared" si="2"/>
        <v>6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6</v>
      </c>
      <c r="D67" s="26">
        <f aca="true" t="shared" si="3" ref="D67:L67">SUM(D60,D54,D48,D42,D36,D30,D24,D18,D12,D6)</f>
        <v>11</v>
      </c>
      <c r="E67" s="26">
        <f t="shared" si="3"/>
        <v>17</v>
      </c>
      <c r="F67" s="26">
        <f t="shared" si="3"/>
        <v>0</v>
      </c>
      <c r="G67" s="26">
        <f t="shared" si="3"/>
        <v>0</v>
      </c>
      <c r="H67" s="26">
        <f t="shared" si="3"/>
        <v>4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392</v>
      </c>
      <c r="D68" s="27">
        <f aca="true" t="shared" si="4" ref="D68:L68">SUM(D59,D53,D47,D41,D35,D29,D23,D17,D11,D5)</f>
        <v>392</v>
      </c>
      <c r="E68" s="27">
        <f t="shared" si="4"/>
        <v>394</v>
      </c>
      <c r="F68" s="27">
        <f t="shared" si="4"/>
        <v>0</v>
      </c>
      <c r="G68" s="27">
        <f t="shared" si="4"/>
        <v>0</v>
      </c>
      <c r="H68" s="27">
        <f t="shared" si="4"/>
        <v>384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2.0003</v>
      </c>
      <c r="D70">
        <f t="shared" si="5"/>
        <v>2.0004</v>
      </c>
      <c r="E70">
        <f t="shared" si="5"/>
        <v>1.0005</v>
      </c>
      <c r="F70">
        <f t="shared" si="5"/>
        <v>5.0006</v>
      </c>
      <c r="G70">
        <f t="shared" si="5"/>
        <v>5.0007</v>
      </c>
      <c r="H70">
        <f t="shared" si="5"/>
        <v>4.0008</v>
      </c>
      <c r="I70">
        <f t="shared" si="5"/>
        <v>5.0009</v>
      </c>
      <c r="J70">
        <f t="shared" si="5"/>
        <v>5.001</v>
      </c>
      <c r="K70">
        <f t="shared" si="5"/>
        <v>5.0011</v>
      </c>
      <c r="L70">
        <f t="shared" si="5"/>
        <v>5.0012</v>
      </c>
    </row>
  </sheetData>
  <sheetProtection/>
  <mergeCells count="20">
    <mergeCell ref="A46:A50"/>
    <mergeCell ref="A52:A56"/>
    <mergeCell ref="A58:A62"/>
    <mergeCell ref="A64:A68"/>
    <mergeCell ref="A10:A14"/>
    <mergeCell ref="A16:A20"/>
    <mergeCell ref="A22:A26"/>
    <mergeCell ref="A28:A32"/>
    <mergeCell ref="A34:A38"/>
    <mergeCell ref="A40:A44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8" width="6.28125" style="0" customWidth="1"/>
    <col min="19" max="19" width="12.57421875" style="0" customWidth="1"/>
    <col min="20" max="20" width="13.57421875" style="7" bestFit="1" customWidth="1"/>
    <col min="21" max="26" width="8.7109375" style="0" customWidth="1"/>
  </cols>
  <sheetData>
    <row r="1" spans="1:18" ht="18">
      <c r="A1" s="2" t="s">
        <v>197</v>
      </c>
      <c r="B1" s="2"/>
      <c r="C1" s="2"/>
      <c r="D1" s="88" t="s">
        <v>30</v>
      </c>
      <c r="E1" s="2"/>
      <c r="F1" s="2"/>
      <c r="G1" s="2"/>
      <c r="H1" s="2"/>
      <c r="I1" s="2"/>
      <c r="J1" s="2"/>
      <c r="K1" s="2"/>
      <c r="L1" s="86"/>
      <c r="M1" s="2"/>
      <c r="N1" s="2"/>
      <c r="O1" s="2"/>
      <c r="P1" s="2"/>
      <c r="Q1" s="2"/>
      <c r="R1" s="2"/>
    </row>
    <row r="2" spans="2:20" ht="13.5" thickBot="1">
      <c r="B2" s="7"/>
      <c r="T2"/>
    </row>
    <row r="3" spans="2:20" ht="14.25" thickBot="1" thickTop="1">
      <c r="B3" s="7"/>
      <c r="C3" s="99" t="s">
        <v>20</v>
      </c>
      <c r="D3" s="100" t="s">
        <v>21</v>
      </c>
      <c r="E3" s="100" t="s">
        <v>48</v>
      </c>
      <c r="F3" s="100" t="s">
        <v>49</v>
      </c>
      <c r="G3" s="100" t="s">
        <v>50</v>
      </c>
      <c r="H3" s="100" t="s">
        <v>61</v>
      </c>
      <c r="I3" s="119"/>
      <c r="J3" s="119"/>
      <c r="K3" s="119"/>
      <c r="L3" s="101"/>
      <c r="O3" s="164" t="s">
        <v>33</v>
      </c>
      <c r="P3" s="165"/>
      <c r="Q3" s="165"/>
      <c r="R3" s="165"/>
      <c r="S3" s="166"/>
      <c r="T3"/>
    </row>
    <row r="4" spans="1:20" ht="12.75">
      <c r="A4" s="161" t="s">
        <v>23</v>
      </c>
      <c r="B4" s="91" t="s">
        <v>17</v>
      </c>
      <c r="C4" s="96">
        <v>3</v>
      </c>
      <c r="D4" s="97">
        <v>1</v>
      </c>
      <c r="E4" s="97"/>
      <c r="F4" s="97"/>
      <c r="G4" s="97"/>
      <c r="H4" s="97">
        <v>2</v>
      </c>
      <c r="I4" s="120"/>
      <c r="J4" s="120"/>
      <c r="K4" s="120"/>
      <c r="L4" s="98"/>
      <c r="O4" s="106"/>
      <c r="P4" s="31"/>
      <c r="Q4" s="31"/>
      <c r="R4" s="31"/>
      <c r="S4" s="107"/>
      <c r="T4"/>
    </row>
    <row r="5" spans="1:20" ht="12.75">
      <c r="A5" s="162"/>
      <c r="B5" s="92" t="s">
        <v>13</v>
      </c>
      <c r="C5" s="22">
        <v>100</v>
      </c>
      <c r="D5" s="26">
        <v>97</v>
      </c>
      <c r="E5" s="26"/>
      <c r="F5" s="26"/>
      <c r="G5" s="26"/>
      <c r="H5" s="26">
        <v>93</v>
      </c>
      <c r="I5" s="121"/>
      <c r="J5" s="121"/>
      <c r="K5" s="121"/>
      <c r="L5" s="40"/>
      <c r="O5" s="167" t="s">
        <v>34</v>
      </c>
      <c r="P5" s="168"/>
      <c r="Q5" s="169">
        <v>8.524</v>
      </c>
      <c r="R5" s="169"/>
      <c r="S5" s="139" t="s">
        <v>21</v>
      </c>
      <c r="T5"/>
    </row>
    <row r="6" spans="1:20" ht="12.75">
      <c r="A6" s="162"/>
      <c r="B6" s="93" t="s">
        <v>12</v>
      </c>
      <c r="C6" s="22">
        <v>1</v>
      </c>
      <c r="D6" s="26">
        <v>3</v>
      </c>
      <c r="E6" s="26"/>
      <c r="F6" s="26"/>
      <c r="G6" s="26"/>
      <c r="H6" s="26">
        <v>4</v>
      </c>
      <c r="I6" s="121"/>
      <c r="J6" s="121"/>
      <c r="K6" s="121"/>
      <c r="L6" s="40"/>
      <c r="O6" s="167" t="s">
        <v>35</v>
      </c>
      <c r="P6" s="168"/>
      <c r="Q6" s="169">
        <v>8.676</v>
      </c>
      <c r="R6" s="169"/>
      <c r="S6" s="139" t="s">
        <v>21</v>
      </c>
      <c r="T6"/>
    </row>
    <row r="7" spans="1:20" ht="12.75">
      <c r="A7" s="162"/>
      <c r="B7" s="94" t="s">
        <v>19</v>
      </c>
      <c r="C7" s="140" t="s">
        <v>198</v>
      </c>
      <c r="D7" s="138" t="s">
        <v>202</v>
      </c>
      <c r="E7" s="112"/>
      <c r="F7" s="112"/>
      <c r="G7" s="112"/>
      <c r="H7" s="108" t="s">
        <v>206</v>
      </c>
      <c r="I7" s="122"/>
      <c r="J7" s="122"/>
      <c r="K7" s="122"/>
      <c r="L7" s="113"/>
      <c r="O7" s="167" t="s">
        <v>36</v>
      </c>
      <c r="P7" s="168"/>
      <c r="Q7" s="169">
        <v>8.468</v>
      </c>
      <c r="R7" s="169"/>
      <c r="S7" s="139" t="s">
        <v>20</v>
      </c>
      <c r="T7"/>
    </row>
    <row r="8" spans="1:20" ht="13.5" thickBot="1">
      <c r="A8" s="163"/>
      <c r="B8" s="95" t="s">
        <v>14</v>
      </c>
      <c r="C8" s="23">
        <v>4</v>
      </c>
      <c r="D8" s="27">
        <v>3</v>
      </c>
      <c r="E8" s="27"/>
      <c r="F8" s="27"/>
      <c r="G8" s="27"/>
      <c r="H8" s="27">
        <v>2</v>
      </c>
      <c r="I8" s="123"/>
      <c r="J8" s="123"/>
      <c r="K8" s="123"/>
      <c r="L8" s="41"/>
      <c r="O8" s="170" t="s">
        <v>37</v>
      </c>
      <c r="P8" s="171"/>
      <c r="Q8" s="172">
        <v>8.689</v>
      </c>
      <c r="R8" s="172"/>
      <c r="S8" s="141" t="s">
        <v>20</v>
      </c>
      <c r="T8"/>
    </row>
    <row r="9" spans="1:20" ht="13.5" thickBot="1">
      <c r="A9" s="55"/>
      <c r="B9" s="42"/>
      <c r="C9" s="31"/>
      <c r="D9" s="31"/>
      <c r="E9" s="31"/>
      <c r="F9" s="31"/>
      <c r="G9" s="31"/>
      <c r="H9" s="31"/>
      <c r="I9" s="31"/>
      <c r="J9" s="31"/>
      <c r="K9" s="31"/>
      <c r="T9"/>
    </row>
    <row r="10" spans="1:20" ht="12.75">
      <c r="A10" s="161" t="s">
        <v>24</v>
      </c>
      <c r="B10" s="91" t="s">
        <v>17</v>
      </c>
      <c r="C10" s="85">
        <v>4</v>
      </c>
      <c r="D10" s="38">
        <v>2</v>
      </c>
      <c r="E10" s="38"/>
      <c r="F10" s="38"/>
      <c r="G10" s="38"/>
      <c r="H10" s="38">
        <v>3</v>
      </c>
      <c r="I10" s="124"/>
      <c r="J10" s="124"/>
      <c r="K10" s="124"/>
      <c r="L10" s="39"/>
      <c r="N10" s="135"/>
      <c r="O10" s="135"/>
      <c r="P10" s="135"/>
      <c r="Q10" s="135"/>
      <c r="R10" s="135"/>
      <c r="S10" s="135"/>
      <c r="T10" s="135"/>
    </row>
    <row r="11" spans="1:20" ht="12.75">
      <c r="A11" s="162"/>
      <c r="B11" s="92" t="s">
        <v>13</v>
      </c>
      <c r="C11" s="22">
        <v>99</v>
      </c>
      <c r="D11" s="26">
        <v>100</v>
      </c>
      <c r="E11" s="26"/>
      <c r="F11" s="26"/>
      <c r="G11" s="26"/>
      <c r="H11" s="26">
        <v>98</v>
      </c>
      <c r="I11" s="121"/>
      <c r="J11" s="121"/>
      <c r="K11" s="121"/>
      <c r="L11" s="40"/>
      <c r="N11" s="135"/>
      <c r="O11" s="135"/>
      <c r="P11" s="135"/>
      <c r="Q11" s="135"/>
      <c r="R11" s="135"/>
      <c r="S11" s="135"/>
      <c r="T11" s="135"/>
    </row>
    <row r="12" spans="1:20" ht="12.75">
      <c r="A12" s="162"/>
      <c r="B12" s="93" t="s">
        <v>12</v>
      </c>
      <c r="C12" s="22">
        <v>1</v>
      </c>
      <c r="D12" s="26">
        <v>1</v>
      </c>
      <c r="E12" s="26"/>
      <c r="F12" s="26"/>
      <c r="G12" s="26"/>
      <c r="H12" s="26">
        <v>1</v>
      </c>
      <c r="I12" s="121"/>
      <c r="J12" s="121"/>
      <c r="K12" s="121"/>
      <c r="L12" s="40"/>
      <c r="N12" s="135"/>
      <c r="O12" s="134"/>
      <c r="P12" s="134"/>
      <c r="Q12" s="134"/>
      <c r="R12" s="134"/>
      <c r="S12" s="134"/>
      <c r="T12" s="135"/>
    </row>
    <row r="13" spans="1:20" ht="12.75">
      <c r="A13" s="162"/>
      <c r="B13" s="94" t="s">
        <v>19</v>
      </c>
      <c r="C13" s="140" t="s">
        <v>199</v>
      </c>
      <c r="D13" s="138" t="s">
        <v>203</v>
      </c>
      <c r="E13" s="112"/>
      <c r="F13" s="112"/>
      <c r="G13" s="112"/>
      <c r="H13" s="108" t="s">
        <v>208</v>
      </c>
      <c r="I13" s="122"/>
      <c r="J13" s="122"/>
      <c r="K13" s="122"/>
      <c r="L13" s="113"/>
      <c r="N13" s="135"/>
      <c r="O13" s="135"/>
      <c r="P13" s="135"/>
      <c r="Q13" s="135"/>
      <c r="R13" s="135"/>
      <c r="S13" s="135"/>
      <c r="T13" s="135"/>
    </row>
    <row r="14" spans="1:20" ht="13.5" thickBot="1">
      <c r="A14" s="163"/>
      <c r="B14" s="95" t="s">
        <v>14</v>
      </c>
      <c r="C14" s="23">
        <v>3</v>
      </c>
      <c r="D14" s="27">
        <v>4</v>
      </c>
      <c r="E14" s="27"/>
      <c r="F14" s="27"/>
      <c r="G14" s="27"/>
      <c r="H14" s="27">
        <v>2</v>
      </c>
      <c r="I14" s="123"/>
      <c r="J14" s="123"/>
      <c r="K14" s="123"/>
      <c r="L14" s="41"/>
      <c r="N14" s="135"/>
      <c r="O14" s="136"/>
      <c r="P14" s="137"/>
      <c r="Q14" s="136"/>
      <c r="R14" s="136"/>
      <c r="S14" s="136"/>
      <c r="T14" s="135"/>
    </row>
    <row r="15" spans="1:20" ht="13.5" thickBot="1">
      <c r="A15" s="55"/>
      <c r="B15" s="42"/>
      <c r="N15" s="135"/>
      <c r="O15" s="136"/>
      <c r="P15" s="137"/>
      <c r="Q15" s="136"/>
      <c r="R15" s="136"/>
      <c r="S15" s="136"/>
      <c r="T15" s="135"/>
    </row>
    <row r="16" spans="1:20" ht="12.75">
      <c r="A16" s="161" t="s">
        <v>25</v>
      </c>
      <c r="B16" s="91" t="s">
        <v>17</v>
      </c>
      <c r="C16" s="85">
        <v>1</v>
      </c>
      <c r="D16" s="38">
        <v>3</v>
      </c>
      <c r="E16" s="38"/>
      <c r="F16" s="38"/>
      <c r="G16" s="38"/>
      <c r="H16" s="38">
        <v>4</v>
      </c>
      <c r="I16" s="124"/>
      <c r="J16" s="124"/>
      <c r="K16" s="124"/>
      <c r="L16" s="39"/>
      <c r="N16" s="135"/>
      <c r="O16" s="136"/>
      <c r="P16" s="137"/>
      <c r="Q16" s="136"/>
      <c r="R16" s="136"/>
      <c r="S16" s="136"/>
      <c r="T16" s="135"/>
    </row>
    <row r="17" spans="1:20" ht="12.75">
      <c r="A17" s="162"/>
      <c r="B17" s="92" t="s">
        <v>13</v>
      </c>
      <c r="C17" s="22">
        <v>100</v>
      </c>
      <c r="D17" s="26">
        <v>99</v>
      </c>
      <c r="E17" s="26"/>
      <c r="F17" s="26"/>
      <c r="G17" s="26"/>
      <c r="H17" s="26">
        <v>98</v>
      </c>
      <c r="I17" s="121"/>
      <c r="J17" s="121"/>
      <c r="K17" s="121"/>
      <c r="L17" s="40"/>
      <c r="N17" s="135"/>
      <c r="O17" s="136"/>
      <c r="P17" s="137"/>
      <c r="Q17" s="136"/>
      <c r="R17" s="136"/>
      <c r="S17" s="136"/>
      <c r="T17" s="135"/>
    </row>
    <row r="18" spans="1:20" ht="12.75">
      <c r="A18" s="162"/>
      <c r="B18" s="93" t="s">
        <v>12</v>
      </c>
      <c r="C18" s="22">
        <v>1</v>
      </c>
      <c r="D18" s="26">
        <v>0</v>
      </c>
      <c r="E18" s="26"/>
      <c r="F18" s="26"/>
      <c r="G18" s="26"/>
      <c r="H18" s="26">
        <v>0</v>
      </c>
      <c r="I18" s="121"/>
      <c r="J18" s="121"/>
      <c r="K18" s="121"/>
      <c r="L18" s="40"/>
      <c r="N18" s="135"/>
      <c r="O18" s="135"/>
      <c r="P18" s="135"/>
      <c r="Q18" s="135"/>
      <c r="R18" s="135"/>
      <c r="S18" s="135"/>
      <c r="T18" s="135"/>
    </row>
    <row r="19" spans="1:20" ht="12.75">
      <c r="A19" s="162"/>
      <c r="B19" s="94" t="s">
        <v>19</v>
      </c>
      <c r="C19" s="116" t="s">
        <v>200</v>
      </c>
      <c r="D19" s="108" t="s">
        <v>204</v>
      </c>
      <c r="E19" s="112"/>
      <c r="F19" s="112"/>
      <c r="G19" s="112"/>
      <c r="H19" s="108" t="s">
        <v>207</v>
      </c>
      <c r="I19" s="122"/>
      <c r="J19" s="122"/>
      <c r="K19" s="122"/>
      <c r="L19" s="113"/>
      <c r="N19" s="135"/>
      <c r="O19" s="135"/>
      <c r="P19" s="135"/>
      <c r="Q19" s="135"/>
      <c r="R19" s="135"/>
      <c r="S19" s="135"/>
      <c r="T19" s="135"/>
    </row>
    <row r="20" spans="1:20" ht="13.5" thickBot="1">
      <c r="A20" s="163"/>
      <c r="B20" s="95" t="s">
        <v>14</v>
      </c>
      <c r="C20" s="23">
        <v>4</v>
      </c>
      <c r="D20" s="27">
        <v>3</v>
      </c>
      <c r="E20" s="27"/>
      <c r="F20" s="27"/>
      <c r="G20" s="27"/>
      <c r="H20" s="27">
        <v>2</v>
      </c>
      <c r="I20" s="123"/>
      <c r="J20" s="123"/>
      <c r="K20" s="123"/>
      <c r="L20" s="41"/>
      <c r="T20"/>
    </row>
    <row r="21" spans="1:20" ht="13.5" thickBot="1">
      <c r="A21" s="55"/>
      <c r="B21" s="42"/>
      <c r="T21"/>
    </row>
    <row r="22" spans="1:20" ht="12.75">
      <c r="A22" s="161" t="s">
        <v>26</v>
      </c>
      <c r="B22" s="91" t="s">
        <v>17</v>
      </c>
      <c r="C22" s="85">
        <v>2</v>
      </c>
      <c r="D22" s="38">
        <v>4</v>
      </c>
      <c r="E22" s="38"/>
      <c r="F22" s="38"/>
      <c r="G22" s="38"/>
      <c r="H22" s="38">
        <v>1</v>
      </c>
      <c r="I22" s="124"/>
      <c r="J22" s="124"/>
      <c r="K22" s="124"/>
      <c r="L22" s="39"/>
      <c r="T22"/>
    </row>
    <row r="23" spans="1:20" ht="12.75">
      <c r="A23" s="162"/>
      <c r="B23" s="92" t="s">
        <v>13</v>
      </c>
      <c r="C23" s="22">
        <v>100</v>
      </c>
      <c r="D23" s="26">
        <v>95</v>
      </c>
      <c r="E23" s="26"/>
      <c r="F23" s="26"/>
      <c r="G23" s="26"/>
      <c r="H23" s="26">
        <v>97</v>
      </c>
      <c r="I23" s="121"/>
      <c r="J23" s="121"/>
      <c r="K23" s="121"/>
      <c r="L23" s="40"/>
      <c r="T23"/>
    </row>
    <row r="24" spans="1:20" ht="12.75">
      <c r="A24" s="162"/>
      <c r="B24" s="93" t="s">
        <v>12</v>
      </c>
      <c r="C24" s="22">
        <v>0</v>
      </c>
      <c r="D24" s="26">
        <v>0</v>
      </c>
      <c r="E24" s="26"/>
      <c r="F24" s="26"/>
      <c r="G24" s="26"/>
      <c r="H24" s="26">
        <v>0</v>
      </c>
      <c r="I24" s="121"/>
      <c r="J24" s="121"/>
      <c r="K24" s="121"/>
      <c r="L24" s="40"/>
      <c r="O24" s="117"/>
      <c r="P24" s="118"/>
      <c r="Q24" s="118"/>
      <c r="R24" s="118"/>
      <c r="S24" s="118"/>
      <c r="T24"/>
    </row>
    <row r="25" spans="1:20" ht="12.75">
      <c r="A25" s="162"/>
      <c r="B25" s="94" t="s">
        <v>19</v>
      </c>
      <c r="C25" s="116" t="s">
        <v>201</v>
      </c>
      <c r="D25" s="108" t="s">
        <v>205</v>
      </c>
      <c r="E25" s="112"/>
      <c r="F25" s="112"/>
      <c r="G25" s="112"/>
      <c r="H25" s="108" t="s">
        <v>205</v>
      </c>
      <c r="I25" s="122"/>
      <c r="J25" s="122"/>
      <c r="K25" s="122"/>
      <c r="L25" s="113"/>
      <c r="T25"/>
    </row>
    <row r="26" spans="1:20" ht="13.5" thickBot="1">
      <c r="A26" s="163"/>
      <c r="B26" s="95" t="s">
        <v>14</v>
      </c>
      <c r="C26" s="23">
        <v>4</v>
      </c>
      <c r="D26" s="27">
        <v>2</v>
      </c>
      <c r="E26" s="27"/>
      <c r="F26" s="27"/>
      <c r="G26" s="27"/>
      <c r="H26" s="27">
        <v>3</v>
      </c>
      <c r="I26" s="123"/>
      <c r="J26" s="123"/>
      <c r="K26" s="123"/>
      <c r="L26" s="41"/>
      <c r="T26"/>
    </row>
    <row r="27" spans="1:20" ht="13.5" thickBot="1">
      <c r="A27" s="55"/>
      <c r="B27" s="42"/>
      <c r="T27"/>
    </row>
    <row r="28" spans="1:20" ht="12.75">
      <c r="A28" s="161" t="s">
        <v>27</v>
      </c>
      <c r="B28" s="91" t="s">
        <v>17</v>
      </c>
      <c r="C28" s="85"/>
      <c r="D28" s="38"/>
      <c r="E28" s="38"/>
      <c r="F28" s="38"/>
      <c r="G28" s="38"/>
      <c r="H28" s="38"/>
      <c r="I28" s="124"/>
      <c r="J28" s="124"/>
      <c r="K28" s="124"/>
      <c r="L28" s="39"/>
      <c r="T28"/>
    </row>
    <row r="29" spans="1:20" ht="12.75">
      <c r="A29" s="162"/>
      <c r="B29" s="92" t="s">
        <v>13</v>
      </c>
      <c r="C29" s="22"/>
      <c r="D29" s="26"/>
      <c r="E29" s="26"/>
      <c r="F29" s="26"/>
      <c r="G29" s="26"/>
      <c r="H29" s="26"/>
      <c r="I29" s="121"/>
      <c r="J29" s="121"/>
      <c r="K29" s="121"/>
      <c r="L29" s="40"/>
      <c r="T29"/>
    </row>
    <row r="30" spans="1:20" ht="12.75">
      <c r="A30" s="162"/>
      <c r="B30" s="93" t="s">
        <v>12</v>
      </c>
      <c r="C30" s="22"/>
      <c r="D30" s="26"/>
      <c r="E30" s="26"/>
      <c r="F30" s="26"/>
      <c r="G30" s="26"/>
      <c r="H30" s="26"/>
      <c r="I30" s="121"/>
      <c r="J30" s="121"/>
      <c r="K30" s="121"/>
      <c r="L30" s="40"/>
      <c r="T30"/>
    </row>
    <row r="31" spans="1:20" ht="12.75">
      <c r="A31" s="162"/>
      <c r="B31" s="94" t="s">
        <v>19</v>
      </c>
      <c r="C31" s="111"/>
      <c r="D31" s="112"/>
      <c r="E31" s="112"/>
      <c r="F31" s="112"/>
      <c r="G31" s="112"/>
      <c r="H31" s="112"/>
      <c r="I31" s="122"/>
      <c r="J31" s="122"/>
      <c r="K31" s="122"/>
      <c r="L31" s="113"/>
      <c r="T31"/>
    </row>
    <row r="32" spans="1:20" ht="13.5" thickBot="1">
      <c r="A32" s="163"/>
      <c r="B32" s="95" t="s">
        <v>14</v>
      </c>
      <c r="C32" s="23"/>
      <c r="D32" s="27"/>
      <c r="E32" s="27"/>
      <c r="F32" s="27"/>
      <c r="G32" s="27"/>
      <c r="H32" s="27"/>
      <c r="I32" s="123"/>
      <c r="J32" s="123"/>
      <c r="K32" s="123"/>
      <c r="L32" s="41"/>
      <c r="T32"/>
    </row>
    <row r="33" spans="1:20" ht="13.5" thickBot="1">
      <c r="A33" s="55"/>
      <c r="B33" s="42"/>
      <c r="T33"/>
    </row>
    <row r="34" spans="1:20" ht="12.75">
      <c r="A34" s="161" t="s">
        <v>28</v>
      </c>
      <c r="B34" s="91" t="s">
        <v>17</v>
      </c>
      <c r="C34" s="85"/>
      <c r="D34" s="38"/>
      <c r="E34" s="38"/>
      <c r="F34" s="38"/>
      <c r="G34" s="38"/>
      <c r="H34" s="38"/>
      <c r="I34" s="124"/>
      <c r="J34" s="124"/>
      <c r="K34" s="124"/>
      <c r="L34" s="39"/>
      <c r="T34"/>
    </row>
    <row r="35" spans="1:20" ht="12.75">
      <c r="A35" s="162"/>
      <c r="B35" s="92" t="s">
        <v>13</v>
      </c>
      <c r="C35" s="22"/>
      <c r="D35" s="26"/>
      <c r="E35" s="26"/>
      <c r="F35" s="26"/>
      <c r="G35" s="26"/>
      <c r="H35" s="26"/>
      <c r="I35" s="121"/>
      <c r="J35" s="121"/>
      <c r="K35" s="121"/>
      <c r="L35" s="40"/>
      <c r="T35"/>
    </row>
    <row r="36" spans="1:20" ht="12.75">
      <c r="A36" s="162"/>
      <c r="B36" s="93" t="s">
        <v>12</v>
      </c>
      <c r="C36" s="22"/>
      <c r="D36" s="26"/>
      <c r="E36" s="26"/>
      <c r="F36" s="26"/>
      <c r="G36" s="26"/>
      <c r="H36" s="26"/>
      <c r="I36" s="121"/>
      <c r="J36" s="121"/>
      <c r="K36" s="121"/>
      <c r="L36" s="40"/>
      <c r="T36"/>
    </row>
    <row r="37" spans="1:20" ht="12.75">
      <c r="A37" s="162"/>
      <c r="B37" s="94" t="s">
        <v>19</v>
      </c>
      <c r="C37" s="111"/>
      <c r="D37" s="112"/>
      <c r="E37" s="112"/>
      <c r="F37" s="112"/>
      <c r="G37" s="112"/>
      <c r="H37" s="112"/>
      <c r="I37" s="122"/>
      <c r="J37" s="122"/>
      <c r="K37" s="122"/>
      <c r="L37" s="113"/>
      <c r="T37"/>
    </row>
    <row r="38" spans="1:20" ht="13.5" thickBot="1">
      <c r="A38" s="163"/>
      <c r="B38" s="95" t="s">
        <v>14</v>
      </c>
      <c r="C38" s="23"/>
      <c r="D38" s="27"/>
      <c r="E38" s="27"/>
      <c r="F38" s="27"/>
      <c r="G38" s="27"/>
      <c r="H38" s="27"/>
      <c r="I38" s="123"/>
      <c r="J38" s="123"/>
      <c r="K38" s="123"/>
      <c r="L38" s="41"/>
      <c r="T38"/>
    </row>
    <row r="39" spans="1:20" ht="13.5" thickBot="1">
      <c r="A39" s="54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T39"/>
    </row>
    <row r="40" spans="1:20" ht="12.75">
      <c r="A40" s="161" t="s">
        <v>32</v>
      </c>
      <c r="B40" s="91" t="s">
        <v>17</v>
      </c>
      <c r="C40" s="85"/>
      <c r="D40" s="38"/>
      <c r="E40" s="38"/>
      <c r="F40" s="38"/>
      <c r="G40" s="38"/>
      <c r="H40" s="38"/>
      <c r="I40" s="124"/>
      <c r="J40" s="124"/>
      <c r="K40" s="124"/>
      <c r="L40" s="39"/>
      <c r="T40"/>
    </row>
    <row r="41" spans="1:20" ht="12.75">
      <c r="A41" s="162"/>
      <c r="B41" s="92" t="s">
        <v>13</v>
      </c>
      <c r="C41" s="22"/>
      <c r="D41" s="26"/>
      <c r="E41" s="26"/>
      <c r="F41" s="26"/>
      <c r="G41" s="26"/>
      <c r="H41" s="26"/>
      <c r="I41" s="121"/>
      <c r="J41" s="121"/>
      <c r="K41" s="121"/>
      <c r="L41" s="40"/>
      <c r="T41"/>
    </row>
    <row r="42" spans="1:20" ht="12.75">
      <c r="A42" s="162"/>
      <c r="B42" s="93" t="s">
        <v>12</v>
      </c>
      <c r="C42" s="22"/>
      <c r="D42" s="26"/>
      <c r="E42" s="26"/>
      <c r="F42" s="26"/>
      <c r="G42" s="26"/>
      <c r="H42" s="26"/>
      <c r="I42" s="121"/>
      <c r="J42" s="121"/>
      <c r="K42" s="121"/>
      <c r="L42" s="40"/>
      <c r="T42"/>
    </row>
    <row r="43" spans="1:20" ht="12.75">
      <c r="A43" s="162"/>
      <c r="B43" s="94" t="s">
        <v>19</v>
      </c>
      <c r="C43" s="111"/>
      <c r="D43" s="112"/>
      <c r="E43" s="112"/>
      <c r="F43" s="112"/>
      <c r="G43" s="112"/>
      <c r="H43" s="112"/>
      <c r="I43" s="122"/>
      <c r="J43" s="122"/>
      <c r="K43" s="122"/>
      <c r="L43" s="113"/>
      <c r="T43"/>
    </row>
    <row r="44" spans="1:20" ht="13.5" thickBot="1">
      <c r="A44" s="163"/>
      <c r="B44" s="95" t="s">
        <v>14</v>
      </c>
      <c r="C44" s="23"/>
      <c r="D44" s="27"/>
      <c r="E44" s="27"/>
      <c r="F44" s="27"/>
      <c r="G44" s="27"/>
      <c r="H44" s="27"/>
      <c r="I44" s="123"/>
      <c r="J44" s="123"/>
      <c r="K44" s="123"/>
      <c r="L44" s="41"/>
      <c r="T44"/>
    </row>
    <row r="45" spans="2:20" ht="13.5" thickBot="1">
      <c r="B45" s="7"/>
      <c r="T45"/>
    </row>
    <row r="46" spans="1:20" ht="12.75">
      <c r="A46" s="161" t="s">
        <v>54</v>
      </c>
      <c r="B46" s="91" t="s">
        <v>17</v>
      </c>
      <c r="C46" s="85"/>
      <c r="D46" s="38"/>
      <c r="E46" s="38"/>
      <c r="F46" s="38"/>
      <c r="G46" s="38"/>
      <c r="H46" s="38"/>
      <c r="I46" s="124"/>
      <c r="J46" s="124"/>
      <c r="K46" s="124"/>
      <c r="L46" s="39"/>
      <c r="T46"/>
    </row>
    <row r="47" spans="1:20" ht="12.75">
      <c r="A47" s="162"/>
      <c r="B47" s="92" t="s">
        <v>13</v>
      </c>
      <c r="C47" s="22"/>
      <c r="D47" s="26"/>
      <c r="E47" s="26"/>
      <c r="F47" s="26"/>
      <c r="G47" s="26"/>
      <c r="H47" s="26"/>
      <c r="I47" s="121"/>
      <c r="J47" s="121"/>
      <c r="K47" s="121"/>
      <c r="L47" s="40"/>
      <c r="T47"/>
    </row>
    <row r="48" spans="1:20" ht="12.75">
      <c r="A48" s="162"/>
      <c r="B48" s="93" t="s">
        <v>12</v>
      </c>
      <c r="C48" s="22"/>
      <c r="D48" s="26"/>
      <c r="E48" s="26"/>
      <c r="F48" s="26"/>
      <c r="G48" s="26"/>
      <c r="H48" s="26"/>
      <c r="I48" s="121"/>
      <c r="J48" s="121"/>
      <c r="K48" s="121"/>
      <c r="L48" s="40"/>
      <c r="T48"/>
    </row>
    <row r="49" spans="1:20" ht="12.75">
      <c r="A49" s="162"/>
      <c r="B49" s="94" t="s">
        <v>19</v>
      </c>
      <c r="C49" s="111"/>
      <c r="D49" s="112"/>
      <c r="E49" s="112"/>
      <c r="F49" s="112"/>
      <c r="G49" s="112"/>
      <c r="H49" s="112"/>
      <c r="I49" s="122"/>
      <c r="J49" s="122"/>
      <c r="K49" s="122"/>
      <c r="L49" s="113"/>
      <c r="T49"/>
    </row>
    <row r="50" spans="1:20" ht="13.5" thickBot="1">
      <c r="A50" s="163"/>
      <c r="B50" s="95" t="s">
        <v>14</v>
      </c>
      <c r="C50" s="23"/>
      <c r="D50" s="27"/>
      <c r="E50" s="27"/>
      <c r="F50" s="27"/>
      <c r="G50" s="27"/>
      <c r="H50" s="27"/>
      <c r="I50" s="123"/>
      <c r="J50" s="123"/>
      <c r="K50" s="123"/>
      <c r="L50" s="41"/>
      <c r="T50"/>
    </row>
    <row r="51" spans="2:20" ht="13.5" thickBot="1">
      <c r="B51" s="7"/>
      <c r="T51"/>
    </row>
    <row r="52" spans="1:20" ht="12.75">
      <c r="A52" s="161" t="s">
        <v>55</v>
      </c>
      <c r="B52" s="91" t="s">
        <v>17</v>
      </c>
      <c r="C52" s="85"/>
      <c r="D52" s="38"/>
      <c r="E52" s="38"/>
      <c r="F52" s="38"/>
      <c r="G52" s="38"/>
      <c r="H52" s="38"/>
      <c r="I52" s="124"/>
      <c r="J52" s="124"/>
      <c r="K52" s="124"/>
      <c r="L52" s="39"/>
      <c r="T52"/>
    </row>
    <row r="53" spans="1:20" ht="12.75">
      <c r="A53" s="162"/>
      <c r="B53" s="92" t="s">
        <v>13</v>
      </c>
      <c r="C53" s="22"/>
      <c r="D53" s="26"/>
      <c r="E53" s="26"/>
      <c r="F53" s="26"/>
      <c r="G53" s="26"/>
      <c r="H53" s="26"/>
      <c r="I53" s="121"/>
      <c r="J53" s="121"/>
      <c r="K53" s="121"/>
      <c r="L53" s="40"/>
      <c r="T53"/>
    </row>
    <row r="54" spans="1:20" ht="12.75">
      <c r="A54" s="162"/>
      <c r="B54" s="93" t="s">
        <v>12</v>
      </c>
      <c r="C54" s="22"/>
      <c r="D54" s="26"/>
      <c r="E54" s="26"/>
      <c r="F54" s="26"/>
      <c r="G54" s="26"/>
      <c r="H54" s="26"/>
      <c r="I54" s="121"/>
      <c r="J54" s="121"/>
      <c r="K54" s="121"/>
      <c r="L54" s="40"/>
      <c r="T54"/>
    </row>
    <row r="55" spans="1:20" ht="12.75">
      <c r="A55" s="162"/>
      <c r="B55" s="94" t="s">
        <v>19</v>
      </c>
      <c r="C55" s="111"/>
      <c r="D55" s="112"/>
      <c r="E55" s="112"/>
      <c r="F55" s="112"/>
      <c r="G55" s="112"/>
      <c r="H55" s="112"/>
      <c r="I55" s="122"/>
      <c r="J55" s="122"/>
      <c r="K55" s="122"/>
      <c r="L55" s="113"/>
      <c r="T55"/>
    </row>
    <row r="56" spans="1:20" ht="13.5" thickBot="1">
      <c r="A56" s="163"/>
      <c r="B56" s="95" t="s">
        <v>14</v>
      </c>
      <c r="C56" s="23"/>
      <c r="D56" s="27"/>
      <c r="E56" s="27"/>
      <c r="F56" s="27"/>
      <c r="G56" s="27"/>
      <c r="H56" s="27"/>
      <c r="I56" s="123"/>
      <c r="J56" s="123"/>
      <c r="K56" s="123"/>
      <c r="L56" s="41"/>
      <c r="T56"/>
    </row>
    <row r="57" spans="2:20" ht="13.5" thickBot="1">
      <c r="B57" s="7"/>
      <c r="T57"/>
    </row>
    <row r="58" spans="1:20" ht="12.75">
      <c r="A58" s="161" t="s">
        <v>56</v>
      </c>
      <c r="B58" s="91" t="s">
        <v>17</v>
      </c>
      <c r="C58" s="85"/>
      <c r="D58" s="38"/>
      <c r="E58" s="38"/>
      <c r="F58" s="38"/>
      <c r="G58" s="38"/>
      <c r="H58" s="38"/>
      <c r="I58" s="124"/>
      <c r="J58" s="124"/>
      <c r="K58" s="124"/>
      <c r="L58" s="39"/>
      <c r="T58"/>
    </row>
    <row r="59" spans="1:20" ht="12.75">
      <c r="A59" s="162"/>
      <c r="B59" s="92" t="s">
        <v>13</v>
      </c>
      <c r="C59" s="22"/>
      <c r="D59" s="26"/>
      <c r="E59" s="26"/>
      <c r="F59" s="26"/>
      <c r="G59" s="26"/>
      <c r="H59" s="26"/>
      <c r="I59" s="121"/>
      <c r="J59" s="121"/>
      <c r="K59" s="121"/>
      <c r="L59" s="40"/>
      <c r="T59"/>
    </row>
    <row r="60" spans="1:20" ht="12.75">
      <c r="A60" s="162"/>
      <c r="B60" s="93" t="s">
        <v>12</v>
      </c>
      <c r="C60" s="22"/>
      <c r="D60" s="26"/>
      <c r="E60" s="26"/>
      <c r="F60" s="26"/>
      <c r="G60" s="26"/>
      <c r="H60" s="26"/>
      <c r="I60" s="121"/>
      <c r="J60" s="121"/>
      <c r="K60" s="121"/>
      <c r="L60" s="40"/>
      <c r="T60"/>
    </row>
    <row r="61" spans="1:20" ht="12.75">
      <c r="A61" s="162"/>
      <c r="B61" s="94" t="s">
        <v>19</v>
      </c>
      <c r="C61" s="111"/>
      <c r="D61" s="112"/>
      <c r="E61" s="112"/>
      <c r="F61" s="112"/>
      <c r="G61" s="112"/>
      <c r="H61" s="112"/>
      <c r="I61" s="122"/>
      <c r="J61" s="122"/>
      <c r="K61" s="122"/>
      <c r="L61" s="113"/>
      <c r="T61"/>
    </row>
    <row r="62" spans="1:20" ht="13.5" thickBot="1">
      <c r="A62" s="163"/>
      <c r="B62" s="95" t="s">
        <v>14</v>
      </c>
      <c r="C62" s="23"/>
      <c r="D62" s="27"/>
      <c r="E62" s="27"/>
      <c r="F62" s="27"/>
      <c r="G62" s="27"/>
      <c r="H62" s="27"/>
      <c r="I62" s="123"/>
      <c r="J62" s="123"/>
      <c r="K62" s="123"/>
      <c r="L62" s="41"/>
      <c r="T62"/>
    </row>
    <row r="63" spans="2:20" ht="13.5" thickBot="1">
      <c r="B63" s="7"/>
      <c r="T63"/>
    </row>
    <row r="64" spans="1:20" ht="12.75">
      <c r="A64" s="173" t="s">
        <v>29</v>
      </c>
      <c r="B64" s="50" t="s">
        <v>10</v>
      </c>
      <c r="C64" s="51">
        <f aca="true" t="shared" si="0" ref="C64:L64">RANK(C70,$C$70:$L$70,1)</f>
        <v>1</v>
      </c>
      <c r="D64" s="51">
        <f t="shared" si="0"/>
        <v>2</v>
      </c>
      <c r="E64" s="51">
        <f t="shared" si="0"/>
        <v>4</v>
      </c>
      <c r="F64" s="51">
        <f t="shared" si="0"/>
        <v>5</v>
      </c>
      <c r="G64" s="51">
        <f t="shared" si="0"/>
        <v>6</v>
      </c>
      <c r="H64" s="51">
        <f t="shared" si="0"/>
        <v>3</v>
      </c>
      <c r="I64" s="51">
        <f t="shared" si="0"/>
        <v>7</v>
      </c>
      <c r="J64" s="51">
        <f t="shared" si="0"/>
        <v>8</v>
      </c>
      <c r="K64" s="51">
        <f t="shared" si="0"/>
        <v>9</v>
      </c>
      <c r="L64" s="125">
        <f t="shared" si="0"/>
        <v>10</v>
      </c>
      <c r="T64"/>
    </row>
    <row r="65" spans="1:20" ht="12.75">
      <c r="A65" s="174"/>
      <c r="B65" s="52" t="s">
        <v>18</v>
      </c>
      <c r="C65" s="26" t="str">
        <f aca="true" t="shared" si="1" ref="C65:K65">C3</f>
        <v>Stefan</v>
      </c>
      <c r="D65" s="26" t="str">
        <f t="shared" si="1"/>
        <v>Rainer</v>
      </c>
      <c r="E65" s="26" t="str">
        <f t="shared" si="1"/>
        <v>Andy</v>
      </c>
      <c r="F65" s="26" t="str">
        <f t="shared" si="1"/>
        <v>Mecky</v>
      </c>
      <c r="G65" s="26" t="str">
        <f t="shared" si="1"/>
        <v>Benny</v>
      </c>
      <c r="H65" s="26" t="str">
        <f t="shared" si="1"/>
        <v>Thomas S.</v>
      </c>
      <c r="I65" s="26">
        <f t="shared" si="1"/>
        <v>0</v>
      </c>
      <c r="J65" s="26">
        <f t="shared" si="1"/>
        <v>0</v>
      </c>
      <c r="K65" s="26">
        <f t="shared" si="1"/>
        <v>0</v>
      </c>
      <c r="L65" s="40">
        <f>L3</f>
        <v>0</v>
      </c>
      <c r="T65"/>
    </row>
    <row r="66" spans="1:20" ht="12.75">
      <c r="A66" s="174"/>
      <c r="B66" s="44" t="s">
        <v>14</v>
      </c>
      <c r="C66" s="26">
        <f>SUM(C62,C56,C50,C44,C38,C32,C26,C20,C14,C8)</f>
        <v>15</v>
      </c>
      <c r="D66" s="26">
        <f aca="true" t="shared" si="2" ref="D66:L66">SUM(D62,D56,D50,D44,D38,D32,D26,D20,D14,D8)</f>
        <v>12</v>
      </c>
      <c r="E66" s="26">
        <f t="shared" si="2"/>
        <v>0</v>
      </c>
      <c r="F66" s="26">
        <f t="shared" si="2"/>
        <v>0</v>
      </c>
      <c r="G66" s="26">
        <f t="shared" si="2"/>
        <v>0</v>
      </c>
      <c r="H66" s="26">
        <f t="shared" si="2"/>
        <v>9</v>
      </c>
      <c r="I66" s="26">
        <f t="shared" si="2"/>
        <v>0</v>
      </c>
      <c r="J66" s="26">
        <f t="shared" si="2"/>
        <v>0</v>
      </c>
      <c r="K66" s="26">
        <f t="shared" si="2"/>
        <v>0</v>
      </c>
      <c r="L66" s="40">
        <f t="shared" si="2"/>
        <v>0</v>
      </c>
      <c r="T66"/>
    </row>
    <row r="67" spans="1:20" ht="12.75">
      <c r="A67" s="174"/>
      <c r="B67" s="43" t="s">
        <v>12</v>
      </c>
      <c r="C67" s="26">
        <f>SUM(C60,C54,C48,C42,C36,C30,C24,C18,C12,C6)</f>
        <v>3</v>
      </c>
      <c r="D67" s="26">
        <f aca="true" t="shared" si="3" ref="D67:L67">SUM(D60,D54,D48,D42,D36,D30,D24,D18,D12,D6)</f>
        <v>4</v>
      </c>
      <c r="E67" s="26">
        <f t="shared" si="3"/>
        <v>0</v>
      </c>
      <c r="F67" s="26">
        <f t="shared" si="3"/>
        <v>0</v>
      </c>
      <c r="G67" s="26">
        <f t="shared" si="3"/>
        <v>0</v>
      </c>
      <c r="H67" s="26">
        <f t="shared" si="3"/>
        <v>5</v>
      </c>
      <c r="I67" s="26">
        <f t="shared" si="3"/>
        <v>0</v>
      </c>
      <c r="J67" s="26">
        <f t="shared" si="3"/>
        <v>0</v>
      </c>
      <c r="K67" s="26">
        <f t="shared" si="3"/>
        <v>0</v>
      </c>
      <c r="L67" s="40">
        <f t="shared" si="3"/>
        <v>0</v>
      </c>
      <c r="T67"/>
    </row>
    <row r="68" spans="1:20" ht="13.5" thickBot="1">
      <c r="A68" s="175"/>
      <c r="B68" s="53" t="s">
        <v>13</v>
      </c>
      <c r="C68" s="27">
        <f>SUM(C59,C53,C47,C41,C35,C29,C23,C17,C11,C5)</f>
        <v>399</v>
      </c>
      <c r="D68" s="27">
        <f aca="true" t="shared" si="4" ref="D68:L68">SUM(D59,D53,D47,D41,D35,D29,D23,D17,D11,D5)</f>
        <v>391</v>
      </c>
      <c r="E68" s="27">
        <f t="shared" si="4"/>
        <v>0</v>
      </c>
      <c r="F68" s="27">
        <f t="shared" si="4"/>
        <v>0</v>
      </c>
      <c r="G68" s="27">
        <f t="shared" si="4"/>
        <v>0</v>
      </c>
      <c r="H68" s="27">
        <f t="shared" si="4"/>
        <v>386</v>
      </c>
      <c r="I68" s="27">
        <f t="shared" si="4"/>
        <v>0</v>
      </c>
      <c r="J68" s="27">
        <f t="shared" si="4"/>
        <v>0</v>
      </c>
      <c r="K68" s="27">
        <f t="shared" si="4"/>
        <v>0</v>
      </c>
      <c r="L68" s="41">
        <f t="shared" si="4"/>
        <v>0</v>
      </c>
      <c r="T68"/>
    </row>
    <row r="69" spans="2:20" ht="12.75">
      <c r="B69" s="7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2.0004</v>
      </c>
      <c r="E70">
        <f t="shared" si="5"/>
        <v>4.0005</v>
      </c>
      <c r="F70">
        <f t="shared" si="5"/>
        <v>4.0006</v>
      </c>
      <c r="G70">
        <f t="shared" si="5"/>
        <v>4.0007</v>
      </c>
      <c r="H70">
        <f t="shared" si="5"/>
        <v>3.0008</v>
      </c>
      <c r="I70">
        <f t="shared" si="5"/>
        <v>4.0009</v>
      </c>
      <c r="J70">
        <f t="shared" si="5"/>
        <v>4.001</v>
      </c>
      <c r="K70">
        <f t="shared" si="5"/>
        <v>4.0011</v>
      </c>
      <c r="L70">
        <f t="shared" si="5"/>
        <v>4.0012</v>
      </c>
    </row>
  </sheetData>
  <sheetProtection/>
  <mergeCells count="20"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  <mergeCell ref="A46:A50"/>
    <mergeCell ref="A52:A56"/>
    <mergeCell ref="A58:A62"/>
    <mergeCell ref="A64:A68"/>
    <mergeCell ref="A10:A14"/>
    <mergeCell ref="A16:A20"/>
    <mergeCell ref="A22:A26"/>
    <mergeCell ref="A28:A32"/>
    <mergeCell ref="A34:A38"/>
    <mergeCell ref="A40:A4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2008-11-03T06:27:36Z</cp:lastPrinted>
  <dcterms:created xsi:type="dcterms:W3CDTF">2006-07-26T14:27:52Z</dcterms:created>
  <dcterms:modified xsi:type="dcterms:W3CDTF">2013-11-11T11:57:59Z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2024484619</vt:i4>
  </property>
  <property fmtid="{D5CDD505-2E9C-101B-9397-08002B2CF9AE}" pid="3" name="_NewReviewCycle">
    <vt:lpwstr/>
  </property>
  <property fmtid="{D5CDD505-2E9C-101B-9397-08002B2CF9AE}" pid="4" name="_PreviousAdHocReviewCycleID">
    <vt:i4>-50304699</vt:i4>
  </property>
  <property fmtid="{D5CDD505-2E9C-101B-9397-08002B2CF9AE}" pid="5" name="_ReviewingToolsShownOnce">
    <vt:lpwstr/>
  </property>
</Properties>
</file>