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9075" activeTab="0"/>
  </bookViews>
  <sheets>
    <sheet name="Tabelle" sheetId="1" r:id="rId1"/>
    <sheet name="Auswertung" sheetId="2" r:id="rId2"/>
    <sheet name="13.01." sheetId="3" r:id="rId3"/>
    <sheet name="10.02." sheetId="4" r:id="rId4"/>
    <sheet name="09.03." sheetId="5" r:id="rId5"/>
    <sheet name="13.04." sheetId="6" r:id="rId6"/>
    <sheet name="11.05." sheetId="7" r:id="rId7"/>
    <sheet name="25.05." sheetId="8" r:id="rId8"/>
    <sheet name="08.06." sheetId="9" r:id="rId9"/>
    <sheet name="29.06." sheetId="10" r:id="rId10"/>
    <sheet name="13.07." sheetId="11" r:id="rId11"/>
    <sheet name="10.08." sheetId="12" r:id="rId12"/>
    <sheet name="14.09." sheetId="13" r:id="rId13"/>
    <sheet name="09.11." sheetId="14" r:id="rId14"/>
    <sheet name="Vorlage" sheetId="15" r:id="rId15"/>
  </sheets>
  <definedNames>
    <definedName name="Rennen1" localSheetId="8">'08.06.'!#REF!</definedName>
    <definedName name="Rennen1" localSheetId="4">'09.03.'!#REF!</definedName>
    <definedName name="Rennen1" localSheetId="13">'09.11.'!#REF!</definedName>
    <definedName name="Rennen1" localSheetId="3">'10.02.'!#REF!</definedName>
    <definedName name="Rennen1" localSheetId="11">'10.08.'!#REF!</definedName>
    <definedName name="Rennen1" localSheetId="6">'11.05.'!#REF!</definedName>
    <definedName name="Rennen1" localSheetId="2">'13.01.'!#REF!</definedName>
    <definedName name="Rennen1" localSheetId="5">'13.04.'!#REF!</definedName>
    <definedName name="Rennen1" localSheetId="10">'13.07.'!#REF!</definedName>
    <definedName name="Rennen1" localSheetId="12">'14.09.'!#REF!</definedName>
    <definedName name="Rennen1" localSheetId="7">'25.05.'!#REF!</definedName>
    <definedName name="Rennen1" localSheetId="9">'29.06.'!#REF!</definedName>
    <definedName name="Rennen1" localSheetId="14">'Vorlage'!#REF!</definedName>
    <definedName name="Rennen1">#REF!</definedName>
  </definedNames>
  <calcPr fullCalcOnLoad="1"/>
</workbook>
</file>

<file path=xl/sharedStrings.xml><?xml version="1.0" encoding="utf-8"?>
<sst xmlns="http://schemas.openxmlformats.org/spreadsheetml/2006/main" count="1360" uniqueCount="320">
  <si>
    <t>pro Rennen: Erster 4 Punkte / Zweiter 3 Punkte / Dritter 2 Punkte / Vierter 1 Punkt</t>
  </si>
  <si>
    <t>:</t>
  </si>
  <si>
    <t>Fahrzeuge</t>
  </si>
  <si>
    <t>Maßstab</t>
  </si>
  <si>
    <t>Chassis / Motor</t>
  </si>
  <si>
    <t>Spannung</t>
  </si>
  <si>
    <t>Renndauer</t>
  </si>
  <si>
    <t>Punktesystem</t>
  </si>
  <si>
    <t>Regler</t>
  </si>
  <si>
    <t>Fahrer</t>
  </si>
  <si>
    <t>Platz</t>
  </si>
  <si>
    <t>Punkte ges.</t>
  </si>
  <si>
    <t>Buzzer</t>
  </si>
  <si>
    <t>Runden</t>
  </si>
  <si>
    <t>Punkte</t>
  </si>
  <si>
    <t>Buzzer ges.</t>
  </si>
  <si>
    <t>Runden ges.</t>
  </si>
  <si>
    <t>Bahn</t>
  </si>
  <si>
    <t>Name</t>
  </si>
  <si>
    <t>schnellste Rd.</t>
  </si>
  <si>
    <t>Stefan</t>
  </si>
  <si>
    <t>Rainer</t>
  </si>
  <si>
    <t>aktueller Fahrerstand:</t>
  </si>
  <si>
    <t>Rennen 1</t>
  </si>
  <si>
    <t>Rennen 2</t>
  </si>
  <si>
    <t>Rennen 3</t>
  </si>
  <si>
    <t>Rennen 4</t>
  </si>
  <si>
    <t>Rennen 5</t>
  </si>
  <si>
    <t>Rennen 6</t>
  </si>
  <si>
    <t>Summe</t>
  </si>
  <si>
    <t>Vorlage</t>
  </si>
  <si>
    <t>Namenreihenfolge in der Vorlage nicht ändern!</t>
  </si>
  <si>
    <t>Anzahl der Teilnehmer x 100 Runden (mind. 400 Runden)</t>
  </si>
  <si>
    <t>Rennen 7</t>
  </si>
  <si>
    <t>Clubdrücker</t>
  </si>
  <si>
    <t>schnellste Runden des Abends:</t>
  </si>
  <si>
    <t>Spur 1:</t>
  </si>
  <si>
    <t>Spur 2:</t>
  </si>
  <si>
    <t>Spur 3:</t>
  </si>
  <si>
    <t>Spur 4:</t>
  </si>
  <si>
    <t>Fahrzeugreihenfolge des Abends:</t>
  </si>
  <si>
    <t>1.</t>
  </si>
  <si>
    <t>2.</t>
  </si>
  <si>
    <t>3.</t>
  </si>
  <si>
    <t>4.</t>
  </si>
  <si>
    <t>5.</t>
  </si>
  <si>
    <t>6.</t>
  </si>
  <si>
    <t>7.</t>
  </si>
  <si>
    <t>Felgen / Reifen:</t>
  </si>
  <si>
    <t>OotB</t>
  </si>
  <si>
    <t>1:24</t>
  </si>
  <si>
    <t>Andy</t>
  </si>
  <si>
    <t>Saison 2012</t>
  </si>
  <si>
    <t>X. Rennabend XX.XX.2012:</t>
  </si>
  <si>
    <t>Mecky</t>
  </si>
  <si>
    <t>13.01.</t>
  </si>
  <si>
    <t>Scaleauto GT-Cup
Porsche 997 GT3 RSR-Cup
Porsche 997 GT3 RSR-Cup</t>
  </si>
  <si>
    <t>"Scaleauto GT-Cup"</t>
  </si>
  <si>
    <t>13,0 Volt</t>
  </si>
  <si>
    <t>1. Rennabend 13.01.2012:</t>
  </si>
  <si>
    <t>BMW Power No. 78</t>
  </si>
  <si>
    <t>Gulf Porsche No. 96</t>
  </si>
  <si>
    <t>BMW Art Car No. 79</t>
  </si>
  <si>
    <t>BMW M Power No. 92</t>
  </si>
  <si>
    <t>10,576 / 91</t>
  </si>
  <si>
    <t>10,592 / 84</t>
  </si>
  <si>
    <t>11,190 / 65</t>
  </si>
  <si>
    <t>10,787 / 86</t>
  </si>
  <si>
    <t>10,783 / 87</t>
  </si>
  <si>
    <t>10,228 / 95</t>
  </si>
  <si>
    <t>10,459 / 65</t>
  </si>
  <si>
    <t>11,585 / 62</t>
  </si>
  <si>
    <t>11,105 / 85</t>
  </si>
  <si>
    <t>11,707 / 79</t>
  </si>
  <si>
    <t>11,233 / 77</t>
  </si>
  <si>
    <t>10,890 / 50</t>
  </si>
  <si>
    <t>11,201 / 86</t>
  </si>
  <si>
    <t>10,679 / 76</t>
  </si>
  <si>
    <t>10,861 / 91</t>
  </si>
  <si>
    <t>11,434 / 44</t>
  </si>
  <si>
    <t>2. Rennabend 10.02.2012:</t>
  </si>
  <si>
    <t>10,868 / 96</t>
  </si>
  <si>
    <t>12,212 / 03</t>
  </si>
  <si>
    <t>11,611 / 93</t>
  </si>
  <si>
    <t>11,648 / 71</t>
  </si>
  <si>
    <t>12,130 / 58</t>
  </si>
  <si>
    <t>11,545 / 99</t>
  </si>
  <si>
    <t>11,387 / 82</t>
  </si>
  <si>
    <t>11,103 / 53</t>
  </si>
  <si>
    <t>Dennis</t>
  </si>
  <si>
    <t>12,068 / 81</t>
  </si>
  <si>
    <t>11,437 / 60</t>
  </si>
  <si>
    <t>12,103 / 46</t>
  </si>
  <si>
    <t>13,298 / 13</t>
  </si>
  <si>
    <t>13,111 / 17</t>
  </si>
  <si>
    <t>12,443 / 69</t>
  </si>
  <si>
    <t>12,253 / 42</t>
  </si>
  <si>
    <t>12,741 / 68</t>
  </si>
  <si>
    <t>10.02.</t>
  </si>
  <si>
    <t>3. Rennabend 09.03.2012:</t>
  </si>
  <si>
    <t>Rennsaison 2012</t>
  </si>
  <si>
    <t>12,410 / 95</t>
  </si>
  <si>
    <t>13,476 / 54</t>
  </si>
  <si>
    <t>11,982 / 65</t>
  </si>
  <si>
    <t>12,101 / 81</t>
  </si>
  <si>
    <t>12,520 / 70</t>
  </si>
  <si>
    <t>11,170 / 99</t>
  </si>
  <si>
    <t>12,554 / 54</t>
  </si>
  <si>
    <t>12,331 / 82</t>
  </si>
  <si>
    <t>10,836 / 60</t>
  </si>
  <si>
    <t>11,772 / 76</t>
  </si>
  <si>
    <t>11,830 / 72</t>
  </si>
  <si>
    <t>13,083 / 37</t>
  </si>
  <si>
    <t>10,847 / 89</t>
  </si>
  <si>
    <t>12,214 / 58</t>
  </si>
  <si>
    <t>10,329 / 84</t>
  </si>
  <si>
    <t>12,037 / 69</t>
  </si>
  <si>
    <t>10,153 / 57</t>
  </si>
  <si>
    <t>11,134 / 60</t>
  </si>
  <si>
    <t>11,654 / 18</t>
  </si>
  <si>
    <t>10,731 / 25</t>
  </si>
  <si>
    <t>09.03.</t>
  </si>
  <si>
    <t>4. Rennabend 13.04.2012:</t>
  </si>
  <si>
    <t>11,281 / 85</t>
  </si>
  <si>
    <t>12,087 / 04</t>
  </si>
  <si>
    <t>11,830 / 19</t>
  </si>
  <si>
    <t>13,032 / 55</t>
  </si>
  <si>
    <t>12,408 / 59</t>
  </si>
  <si>
    <t>12,504 / 57</t>
  </si>
  <si>
    <t>11,622 / 76</t>
  </si>
  <si>
    <t>12,231 / 66</t>
  </si>
  <si>
    <t>12,747 / 26</t>
  </si>
  <si>
    <t>11,505 / 71</t>
  </si>
  <si>
    <t>12,604 / 04</t>
  </si>
  <si>
    <t>11,645 / 75</t>
  </si>
  <si>
    <t>11,369 / 47</t>
  </si>
  <si>
    <t>10,821 / 91</t>
  </si>
  <si>
    <t>13,243 / 01</t>
  </si>
  <si>
    <t>13,243 / 09</t>
  </si>
  <si>
    <t>13.04.</t>
  </si>
  <si>
    <t>5. Rennabend 11.05.2012:</t>
  </si>
  <si>
    <t>11,373 / 04</t>
  </si>
  <si>
    <t>12,638 / 02</t>
  </si>
  <si>
    <t>11,689 / 02</t>
  </si>
  <si>
    <t>13,038 / 02</t>
  </si>
  <si>
    <t>12,429 / 72</t>
  </si>
  <si>
    <t>12,718 / 83</t>
  </si>
  <si>
    <t>11,829 / 88</t>
  </si>
  <si>
    <t>11,809 / 88</t>
  </si>
  <si>
    <t>12,643 / 07</t>
  </si>
  <si>
    <t>11,506 / 91</t>
  </si>
  <si>
    <t>13,208 / 29</t>
  </si>
  <si>
    <t>12,084 / 72</t>
  </si>
  <si>
    <t>11,606 / 86</t>
  </si>
  <si>
    <t>13,036 / 50</t>
  </si>
  <si>
    <t>13,428 / 72</t>
  </si>
  <si>
    <t>11.05.</t>
  </si>
  <si>
    <t>6. Rennabend 25.05.2012:</t>
  </si>
  <si>
    <t>11,112 / 65</t>
  </si>
  <si>
    <t>11,750 / 02</t>
  </si>
  <si>
    <t>12,180 / 05</t>
  </si>
  <si>
    <t>12,504 / 58</t>
  </si>
  <si>
    <t>Benny</t>
  </si>
  <si>
    <t>11,563 / 95</t>
  </si>
  <si>
    <t>12,401 / 30</t>
  </si>
  <si>
    <t>11,530 / 73</t>
  </si>
  <si>
    <t>13,180 / 18</t>
  </si>
  <si>
    <t>12,912 / 85</t>
  </si>
  <si>
    <t>11,106 / 99</t>
  </si>
  <si>
    <t>11,800 / 90</t>
  </si>
  <si>
    <t>13,459 / 87</t>
  </si>
  <si>
    <t>12,447 / 92</t>
  </si>
  <si>
    <t>11,238 / 95</t>
  </si>
  <si>
    <t>13,120 / 72</t>
  </si>
  <si>
    <t>11,961 / 92</t>
  </si>
  <si>
    <t>25.05.</t>
  </si>
  <si>
    <r>
      <rPr>
        <b/>
        <i/>
        <sz val="12"/>
        <rFont val="Arial"/>
        <family val="2"/>
      </rPr>
      <t>hinten:</t>
    </r>
    <r>
      <rPr>
        <sz val="12"/>
        <rFont val="Arial"/>
        <family val="0"/>
      </rPr>
      <t xml:space="preserve"> Ortmann Nr.: 46S</t>
    </r>
  </si>
  <si>
    <t>7. Rennabend 08.06.2012:</t>
  </si>
  <si>
    <t>MB SLS AMG GT3 No. 739</t>
  </si>
  <si>
    <t>11,492 / 100</t>
  </si>
  <si>
    <t>12,196 / 55</t>
  </si>
  <si>
    <t>12,015 / 81</t>
  </si>
  <si>
    <t>11,282 / 88</t>
  </si>
  <si>
    <t>11,960 / 28</t>
  </si>
  <si>
    <t>11,972 / 90</t>
  </si>
  <si>
    <t>11,083 / 83</t>
  </si>
  <si>
    <t>11,164 / 84</t>
  </si>
  <si>
    <t>11,309 / 90</t>
  </si>
  <si>
    <t>12,554 / 14</t>
  </si>
  <si>
    <t>12,179 / 33</t>
  </si>
  <si>
    <t>11,709 / 77</t>
  </si>
  <si>
    <t>11,591 / 99</t>
  </si>
  <si>
    <t>12,275 / 09</t>
  </si>
  <si>
    <t>12,120 / 27</t>
  </si>
  <si>
    <t>11,438 / 79</t>
  </si>
  <si>
    <t>11,605 / 04</t>
  </si>
  <si>
    <t>11,742 / 59</t>
  </si>
  <si>
    <t>13,163 / 07</t>
  </si>
  <si>
    <t>12,685 / 05</t>
  </si>
  <si>
    <t>12,482 / 63</t>
  </si>
  <si>
    <t>12,043 / 78</t>
  </si>
  <si>
    <t>12,187 / 51</t>
  </si>
  <si>
    <t>13,083 / 46</t>
  </si>
  <si>
    <t>08.06.</t>
  </si>
  <si>
    <t>Scaleauto BMW M3 GT, Porsche 911 Gt und MB SLS AMG GT3</t>
  </si>
  <si>
    <t>8. Rennabend 29.06.2012:</t>
  </si>
  <si>
    <t>11,727 / 99</t>
  </si>
  <si>
    <t>11,956 / 93</t>
  </si>
  <si>
    <t>11,750 / 71</t>
  </si>
  <si>
    <t>13,734 / 14</t>
  </si>
  <si>
    <t>11,484 / 94</t>
  </si>
  <si>
    <t>12,173 / 72</t>
  </si>
  <si>
    <t>11,471 / 95</t>
  </si>
  <si>
    <t>12,917 / 37</t>
  </si>
  <si>
    <t>11,901 / 80</t>
  </si>
  <si>
    <t>11,920 / 08</t>
  </si>
  <si>
    <t>12,053 / 85</t>
  </si>
  <si>
    <t>12,782 / 78</t>
  </si>
  <si>
    <t>11,853 / 75</t>
  </si>
  <si>
    <t>12,372 / 63</t>
  </si>
  <si>
    <t>11,768 / 76</t>
  </si>
  <si>
    <t>11,419 / 61</t>
  </si>
  <si>
    <t>11,169 / 97</t>
  </si>
  <si>
    <t>11,205 / 94</t>
  </si>
  <si>
    <t>12,366 / 28</t>
  </si>
  <si>
    <t>12,390 / 65</t>
  </si>
  <si>
    <t>11,876 / 70</t>
  </si>
  <si>
    <t>12,260 / 52</t>
  </si>
  <si>
    <t>11,713 / 63</t>
  </si>
  <si>
    <t>12,531 / 44</t>
  </si>
  <si>
    <t>29.06.</t>
  </si>
  <si>
    <t>9. Rennabend 13.07.2012:</t>
  </si>
  <si>
    <t>11,713 / 08</t>
  </si>
  <si>
    <t>12,080 / 05</t>
  </si>
  <si>
    <t>12,518 / 07</t>
  </si>
  <si>
    <t>12,200 / 08</t>
  </si>
  <si>
    <t>11,277 / 97</t>
  </si>
  <si>
    <t>11,864 / 38</t>
  </si>
  <si>
    <t>13,146 / 06</t>
  </si>
  <si>
    <t>13,565 / 02</t>
  </si>
  <si>
    <t>11,311 / 57</t>
  </si>
  <si>
    <t>13,048 / 80</t>
  </si>
  <si>
    <t>11,200 / 95</t>
  </si>
  <si>
    <t>13,407 / 07</t>
  </si>
  <si>
    <t>12,432 / 03</t>
  </si>
  <si>
    <t>10,938 / 95</t>
  </si>
  <si>
    <t>12,312 / 02</t>
  </si>
  <si>
    <t>11,631 / 98</t>
  </si>
  <si>
    <t>11,843 / 04</t>
  </si>
  <si>
    <t>11,900 / 80</t>
  </si>
  <si>
    <t>11,226 / 70</t>
  </si>
  <si>
    <t>10,855 / 70</t>
  </si>
  <si>
    <t>13.07.</t>
  </si>
  <si>
    <t>10. Rennabend 10.08.2012:</t>
  </si>
  <si>
    <t>12,600 / 87</t>
  </si>
  <si>
    <t>14,289 / 01</t>
  </si>
  <si>
    <t>14,937 / 30</t>
  </si>
  <si>
    <t>13,211 / 45</t>
  </si>
  <si>
    <t>14,544 / 06</t>
  </si>
  <si>
    <t>14,580 / 01</t>
  </si>
  <si>
    <t>13,298 / 86</t>
  </si>
  <si>
    <t>12,210 / 86</t>
  </si>
  <si>
    <t>14,473 / 54</t>
  </si>
  <si>
    <t>13,133 / 99</t>
  </si>
  <si>
    <t>14,563 / 03</t>
  </si>
  <si>
    <t>14,068 / 44</t>
  </si>
  <si>
    <t>14,378 / 81</t>
  </si>
  <si>
    <t>12,833 / 58</t>
  </si>
  <si>
    <t>14,707 / 58</t>
  </si>
  <si>
    <t>10.08.</t>
  </si>
  <si>
    <t>11. Rennabend 14.09.2012:</t>
  </si>
  <si>
    <t>13,033 / 04</t>
  </si>
  <si>
    <t>12,282 / 75</t>
  </si>
  <si>
    <t>12,027 / 04</t>
  </si>
  <si>
    <t>13,015 / 03</t>
  </si>
  <si>
    <t>13,604 / 07</t>
  </si>
  <si>
    <t>14,174 / 64</t>
  </si>
  <si>
    <t>11,750 / 86</t>
  </si>
  <si>
    <t>11,813 / 74</t>
  </si>
  <si>
    <t>12,516 / 65</t>
  </si>
  <si>
    <t>13,532 / 03</t>
  </si>
  <si>
    <t>12,504 / 02</t>
  </si>
  <si>
    <t>11,863 / 80</t>
  </si>
  <si>
    <t>12,472 / 14</t>
  </si>
  <si>
    <t>12,251 / 97</t>
  </si>
  <si>
    <t>12,778 / 02</t>
  </si>
  <si>
    <t>12,568 / 04</t>
  </si>
  <si>
    <t>14,062 / 76</t>
  </si>
  <si>
    <t>13,444 / 03</t>
  </si>
  <si>
    <t>12,345 / 94</t>
  </si>
  <si>
    <t>14.09.</t>
  </si>
  <si>
    <t>Gast</t>
  </si>
  <si>
    <t>12. Rennabend 09.11.2012:</t>
  </si>
  <si>
    <t>Gaststarter: Thomas S.</t>
  </si>
  <si>
    <t>Gaststarter: Jose</t>
  </si>
  <si>
    <t>10,479 / 88</t>
  </si>
  <si>
    <t>10,270 / 87</t>
  </si>
  <si>
    <t>10,322 / 73</t>
  </si>
  <si>
    <t>11,228 / 93</t>
  </si>
  <si>
    <t>10,156 / 82</t>
  </si>
  <si>
    <t>10,039 / 86</t>
  </si>
  <si>
    <t>10,600 / 61</t>
  </si>
  <si>
    <t>10,209 / 79</t>
  </si>
  <si>
    <t>10,162 / 81</t>
  </si>
  <si>
    <t>10,279 / 87</t>
  </si>
  <si>
    <t>10,021 / 07</t>
  </si>
  <si>
    <t>10,514 / 04</t>
  </si>
  <si>
    <t>10,305 / 97</t>
  </si>
  <si>
    <t>10,456/ / 26</t>
  </si>
  <si>
    <t>11,221 / 89</t>
  </si>
  <si>
    <t>10,590 / 03</t>
  </si>
  <si>
    <t>11,276 / 59</t>
  </si>
  <si>
    <t>10,707 / 50</t>
  </si>
  <si>
    <t>11,601 / 15</t>
  </si>
  <si>
    <t>11,749 / 03</t>
  </si>
  <si>
    <t>11,741 / 31</t>
  </si>
  <si>
    <t>11,581 / 71</t>
  </si>
  <si>
    <t>11,788 / 15</t>
  </si>
  <si>
    <t>11,572 / 62</t>
  </si>
  <si>
    <t>09.11.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</si>
</sst>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d/m;@"/>
    <numFmt numFmtId="167" formatCode="d/m/yy;@"/>
    <numFmt numFmtId="168" formatCode="0.000"/>
  </numFmts>
  <fonts count="57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1"/>
      <name val="Arial"/>
      <family val="0"/>
    </font>
    <font>
      <b/>
      <u val="single"/>
      <sz val="20"/>
      <name val="Arial"/>
      <family val="2"/>
    </font>
    <font>
      <sz val="80"/>
      <name val="Arial"/>
      <family val="0"/>
    </font>
    <font>
      <sz val="55"/>
      <name val="Arial"/>
      <family val="0"/>
    </font>
    <font>
      <sz val="30"/>
      <name val="Arial"/>
      <family val="0"/>
    </font>
    <font>
      <b/>
      <sz val="10"/>
      <color indexed="10"/>
      <name val="Arial"/>
      <family val="0"/>
    </font>
    <font>
      <sz val="14"/>
      <color indexed="10"/>
      <name val="Arial"/>
      <family val="0"/>
    </font>
    <font>
      <b/>
      <sz val="10"/>
      <color indexed="11"/>
      <name val="Arial"/>
      <family val="0"/>
    </font>
    <font>
      <sz val="14"/>
      <color indexed="11"/>
      <name val="Arial"/>
      <family val="0"/>
    </font>
    <font>
      <b/>
      <sz val="10"/>
      <color indexed="12"/>
      <name val="Arial"/>
      <family val="0"/>
    </font>
    <font>
      <sz val="14"/>
      <color indexed="12"/>
      <name val="Arial"/>
      <family val="0"/>
    </font>
    <font>
      <b/>
      <u val="single"/>
      <sz val="2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/>
    </xf>
    <xf numFmtId="0" fontId="0" fillId="0" borderId="0" xfId="0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1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/>
    </xf>
    <xf numFmtId="0" fontId="1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textRotation="90"/>
    </xf>
    <xf numFmtId="0" fontId="7" fillId="0" borderId="29" xfId="0" applyFont="1" applyBorder="1" applyAlignment="1">
      <alignment horizontal="center" textRotation="90"/>
    </xf>
    <xf numFmtId="0" fontId="9" fillId="0" borderId="29" xfId="0" applyFont="1" applyBorder="1" applyAlignment="1">
      <alignment horizontal="center" textRotation="90"/>
    </xf>
    <xf numFmtId="0" fontId="8" fillId="0" borderId="30" xfId="0" applyFont="1" applyBorder="1" applyAlignment="1">
      <alignment horizontal="center" textRotation="90"/>
    </xf>
    <xf numFmtId="0" fontId="0" fillId="0" borderId="10" xfId="0" applyBorder="1" applyAlignment="1">
      <alignment horizontal="right"/>
    </xf>
    <xf numFmtId="0" fontId="7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19" xfId="0" applyBorder="1" applyAlignment="1">
      <alignment horizontal="right"/>
    </xf>
    <xf numFmtId="0" fontId="7" fillId="0" borderId="19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textRotation="90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textRotation="90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textRotation="90"/>
    </xf>
    <xf numFmtId="0" fontId="19" fillId="0" borderId="0" xfId="0" applyFont="1" applyAlignment="1">
      <alignment/>
    </xf>
    <xf numFmtId="0" fontId="7" fillId="0" borderId="31" xfId="0" applyFont="1" applyBorder="1" applyAlignment="1">
      <alignment horizontal="center" textRotation="90"/>
    </xf>
    <xf numFmtId="0" fontId="9" fillId="0" borderId="32" xfId="0" applyFont="1" applyBorder="1" applyAlignment="1">
      <alignment horizontal="center" textRotation="90"/>
    </xf>
    <xf numFmtId="0" fontId="8" fillId="0" borderId="33" xfId="0" applyFont="1" applyBorder="1" applyAlignment="1">
      <alignment horizontal="center" textRotation="90"/>
    </xf>
    <xf numFmtId="0" fontId="0" fillId="0" borderId="26" xfId="0" applyBorder="1" applyAlignment="1">
      <alignment horizontal="center"/>
    </xf>
    <xf numFmtId="0" fontId="15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8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8" fontId="56" fillId="0" borderId="11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68" fontId="56" fillId="0" borderId="10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0" fontId="11" fillId="35" borderId="44" xfId="0" applyFont="1" applyFill="1" applyBorder="1" applyAlignment="1">
      <alignment horizontal="center"/>
    </xf>
    <xf numFmtId="0" fontId="11" fillId="35" borderId="45" xfId="0" applyFont="1" applyFill="1" applyBorder="1" applyAlignment="1">
      <alignment horizontal="center"/>
    </xf>
    <xf numFmtId="0" fontId="11" fillId="35" borderId="46" xfId="0" applyFont="1" applyFill="1" applyBorder="1" applyAlignment="1">
      <alignment horizontal="center"/>
    </xf>
    <xf numFmtId="0" fontId="12" fillId="36" borderId="44" xfId="0" applyFont="1" applyFill="1" applyBorder="1" applyAlignment="1">
      <alignment horizontal="center"/>
    </xf>
    <xf numFmtId="0" fontId="12" fillId="36" borderId="45" xfId="0" applyFont="1" applyFill="1" applyBorder="1" applyAlignment="1">
      <alignment horizontal="center"/>
    </xf>
    <xf numFmtId="0" fontId="12" fillId="36" borderId="46" xfId="0" applyFont="1" applyFill="1" applyBorder="1" applyAlignment="1">
      <alignment horizontal="center"/>
    </xf>
    <xf numFmtId="0" fontId="13" fillId="37" borderId="44" xfId="0" applyFont="1" applyFill="1" applyBorder="1" applyAlignment="1">
      <alignment horizontal="center"/>
    </xf>
    <xf numFmtId="0" fontId="13" fillId="37" borderId="45" xfId="0" applyFont="1" applyFill="1" applyBorder="1" applyAlignment="1">
      <alignment horizontal="center"/>
    </xf>
    <xf numFmtId="0" fontId="13" fillId="37" borderId="46" xfId="0" applyFont="1" applyFill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14" fontId="6" fillId="0" borderId="17" xfId="0" applyNumberFormat="1" applyFont="1" applyBorder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14" fontId="6" fillId="0" borderId="47" xfId="0" applyNumberFormat="1" applyFont="1" applyBorder="1" applyAlignment="1">
      <alignment horizontal="center"/>
    </xf>
    <xf numFmtId="14" fontId="6" fillId="0" borderId="27" xfId="0" applyNumberFormat="1" applyFont="1" applyBorder="1" applyAlignment="1">
      <alignment horizontal="center"/>
    </xf>
    <xf numFmtId="14" fontId="6" fillId="0" borderId="4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6" fillId="0" borderId="26" xfId="0" applyNumberFormat="1" applyFont="1" applyBorder="1" applyAlignment="1">
      <alignment horizontal="center"/>
    </xf>
    <xf numFmtId="14" fontId="6" fillId="0" borderId="19" xfId="0" applyNumberFormat="1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0" fontId="6" fillId="38" borderId="49" xfId="0" applyFont="1" applyFill="1" applyBorder="1" applyAlignment="1">
      <alignment horizontal="center"/>
    </xf>
    <xf numFmtId="0" fontId="6" fillId="38" borderId="50" xfId="0" applyFont="1" applyFill="1" applyBorder="1" applyAlignment="1">
      <alignment horizontal="center"/>
    </xf>
    <xf numFmtId="0" fontId="6" fillId="38" borderId="51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168" fontId="0" fillId="0" borderId="54" xfId="0" applyNumberForma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8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4</xdr:row>
      <xdr:rowOff>9525</xdr:rowOff>
    </xdr:from>
    <xdr:to>
      <xdr:col>5</xdr:col>
      <xdr:colOff>419100</xdr:colOff>
      <xdr:row>4</xdr:row>
      <xdr:rowOff>866775</xdr:rowOff>
    </xdr:to>
    <xdr:pic>
      <xdr:nvPicPr>
        <xdr:cNvPr id="1" name="Picture 1" descr="Logo_Carrera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85725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114300</xdr:colOff>
      <xdr:row>1</xdr:row>
      <xdr:rowOff>9525</xdr:rowOff>
    </xdr:from>
    <xdr:to>
      <xdr:col>31</xdr:col>
      <xdr:colOff>228600</xdr:colOff>
      <xdr:row>8</xdr:row>
      <xdr:rowOff>180975</xdr:rowOff>
    </xdr:to>
    <xdr:pic>
      <xdr:nvPicPr>
        <xdr:cNvPr id="1" name="Picture 1" descr="Logo_Carrera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71450"/>
          <a:ext cx="20764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F23"/>
  <sheetViews>
    <sheetView showGridLines="0" tabSelected="1" zoomScalePageLayoutView="0" workbookViewId="0" topLeftCell="A1">
      <selection activeCell="A36" sqref="A36"/>
    </sheetView>
  </sheetViews>
  <sheetFormatPr defaultColWidth="11.421875" defaultRowHeight="12.75"/>
  <cols>
    <col min="2" max="2" width="8.7109375" style="0" customWidth="1"/>
    <col min="3" max="3" width="20.57421875" style="0" customWidth="1"/>
    <col min="4" max="4" width="21.28125" style="0" customWidth="1"/>
    <col min="5" max="5" width="20.57421875" style="0" customWidth="1"/>
    <col min="6" max="6" width="8.7109375" style="0" customWidth="1"/>
  </cols>
  <sheetData>
    <row r="1" ht="13.5" thickBot="1"/>
    <row r="2" spans="2:6" ht="12.75">
      <c r="B2" s="19"/>
      <c r="C2" s="20"/>
      <c r="D2" s="20"/>
      <c r="E2" s="20"/>
      <c r="F2" s="21"/>
    </row>
    <row r="3" spans="2:6" ht="27.75">
      <c r="B3" s="28"/>
      <c r="C3" s="145" t="s">
        <v>56</v>
      </c>
      <c r="D3" s="146"/>
      <c r="E3" s="146"/>
      <c r="F3" s="30"/>
    </row>
    <row r="4" spans="2:6" ht="12.75">
      <c r="B4" s="28"/>
      <c r="C4" s="31"/>
      <c r="D4" s="31"/>
      <c r="E4" s="31"/>
      <c r="F4" s="30"/>
    </row>
    <row r="5" spans="2:6" ht="69" customHeight="1">
      <c r="B5" s="28"/>
      <c r="C5" s="29" t="s">
        <v>22</v>
      </c>
      <c r="D5" s="29"/>
      <c r="E5" s="29"/>
      <c r="F5" s="30"/>
    </row>
    <row r="6" spans="2:6" ht="12.75">
      <c r="B6" s="28"/>
      <c r="C6" s="31"/>
      <c r="D6" s="31"/>
      <c r="E6" s="31"/>
      <c r="F6" s="30"/>
    </row>
    <row r="7" spans="2:6" ht="12.75">
      <c r="B7" s="28"/>
      <c r="C7" s="31"/>
      <c r="D7" s="31"/>
      <c r="E7" s="31"/>
      <c r="F7" s="30"/>
    </row>
    <row r="8" spans="2:6" ht="18">
      <c r="B8" s="28"/>
      <c r="C8" s="31"/>
      <c r="D8" s="32" t="str">
        <f>CONCATENATE(Auswertung!C18," ",Auswertung!D18,"Pkt.")</f>
        <v>Stefan 156Pkt.</v>
      </c>
      <c r="E8" s="31"/>
      <c r="F8" s="30"/>
    </row>
    <row r="9" spans="2:6" ht="13.5" thickBot="1">
      <c r="B9" s="28"/>
      <c r="C9" s="31"/>
      <c r="D9" s="31"/>
      <c r="E9" s="31"/>
      <c r="F9" s="30"/>
    </row>
    <row r="10" spans="2:6" ht="18">
      <c r="B10" s="28"/>
      <c r="C10" s="32" t="str">
        <f>CONCATENATE(Auswertung!C19," ",Auswertung!D19,"Pkt.")</f>
        <v>Rainer 116Pkt.</v>
      </c>
      <c r="D10" s="136">
        <v>1</v>
      </c>
      <c r="E10" s="31"/>
      <c r="F10" s="30"/>
    </row>
    <row r="11" spans="2:6" ht="13.5" thickBot="1">
      <c r="B11" s="28"/>
      <c r="C11" s="31"/>
      <c r="D11" s="137"/>
      <c r="E11" s="31"/>
      <c r="F11" s="30"/>
    </row>
    <row r="12" spans="2:6" ht="18">
      <c r="B12" s="28"/>
      <c r="C12" s="139">
        <v>2</v>
      </c>
      <c r="D12" s="137"/>
      <c r="E12" s="32" t="str">
        <f>CONCATENATE(Auswertung!C20," ",Auswertung!D20,"Pkt.")</f>
        <v>Mecky 106Pkt.</v>
      </c>
      <c r="F12" s="30"/>
    </row>
    <row r="13" spans="2:6" ht="13.5" thickBot="1">
      <c r="B13" s="28"/>
      <c r="C13" s="140"/>
      <c r="D13" s="137"/>
      <c r="E13" s="31"/>
      <c r="F13" s="30"/>
    </row>
    <row r="14" spans="2:6" ht="12.75">
      <c r="B14" s="28"/>
      <c r="C14" s="140"/>
      <c r="D14" s="137"/>
      <c r="E14" s="142">
        <v>3</v>
      </c>
      <c r="F14" s="30"/>
    </row>
    <row r="15" spans="2:6" ht="12.75">
      <c r="B15" s="28"/>
      <c r="C15" s="140"/>
      <c r="D15" s="137"/>
      <c r="E15" s="143"/>
      <c r="F15" s="30"/>
    </row>
    <row r="16" spans="2:6" ht="13.5" thickBot="1">
      <c r="B16" s="28"/>
      <c r="C16" s="141"/>
      <c r="D16" s="138"/>
      <c r="E16" s="144"/>
      <c r="F16" s="30"/>
    </row>
    <row r="17" spans="2:6" ht="12.75">
      <c r="B17" s="28"/>
      <c r="C17" s="31"/>
      <c r="D17" s="31"/>
      <c r="E17" s="31"/>
      <c r="F17" s="30"/>
    </row>
    <row r="18" spans="2:6" ht="12.75">
      <c r="B18" s="28"/>
      <c r="C18" s="31"/>
      <c r="D18" s="31"/>
      <c r="E18" s="31"/>
      <c r="F18" s="30"/>
    </row>
    <row r="19" spans="2:6" ht="18" customHeight="1">
      <c r="B19" s="28"/>
      <c r="C19" s="31"/>
      <c r="D19" s="94" t="str">
        <f>CONCATENATE("4. ",Auswertung!C21," ",Auswertung!D21,"Pkt.")</f>
        <v>4. Andy 102Pkt.</v>
      </c>
      <c r="E19" s="94"/>
      <c r="F19" s="30"/>
    </row>
    <row r="20" spans="2:6" ht="18" customHeight="1">
      <c r="B20" s="28"/>
      <c r="C20" s="31"/>
      <c r="D20" s="94" t="str">
        <f>CONCATENATE("5. ",Auswertung!C22," ",Auswertung!D22,"Pkt.")</f>
        <v>5. Benny 50Pkt.</v>
      </c>
      <c r="E20" s="94"/>
      <c r="F20" s="30"/>
    </row>
    <row r="21" spans="2:6" ht="18" customHeight="1">
      <c r="B21" s="28"/>
      <c r="C21" s="31"/>
      <c r="D21" s="94" t="str">
        <f>CONCATENATE("6. ",Auswertung!C23," ",Auswertung!D23,"Pkt.")</f>
        <v>6. Dennis 31Pkt.</v>
      </c>
      <c r="E21" s="94"/>
      <c r="F21" s="30"/>
    </row>
    <row r="22" spans="2:6" ht="18">
      <c r="B22" s="28"/>
      <c r="C22" s="31"/>
      <c r="D22" s="94" t="str">
        <f>CONCATENATE("7. ",Auswertung!C24," ",Auswertung!D24,"Pkt.")</f>
        <v>7. Gast 8Pkt.</v>
      </c>
      <c r="E22" s="31"/>
      <c r="F22" s="30"/>
    </row>
    <row r="23" spans="2:6" ht="13.5" thickBot="1">
      <c r="B23" s="33"/>
      <c r="C23" s="34"/>
      <c r="D23" s="34"/>
      <c r="E23" s="34"/>
      <c r="F23" s="35"/>
    </row>
  </sheetData>
  <sheetProtection/>
  <mergeCells count="4">
    <mergeCell ref="D10:D16"/>
    <mergeCell ref="C12:C16"/>
    <mergeCell ref="E14:E16"/>
    <mergeCell ref="C3:E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2.574218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205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51</v>
      </c>
      <c r="F3" s="105" t="s">
        <v>54</v>
      </c>
      <c r="G3" s="105" t="s">
        <v>89</v>
      </c>
      <c r="H3" s="105" t="s">
        <v>162</v>
      </c>
      <c r="I3" s="106" t="s">
        <v>291</v>
      </c>
      <c r="L3" s="157" t="s">
        <v>35</v>
      </c>
      <c r="M3" s="158"/>
      <c r="N3" s="158"/>
      <c r="O3" s="158"/>
      <c r="P3" s="159"/>
      <c r="Q3"/>
    </row>
    <row r="4" spans="1:17" ht="12.75">
      <c r="A4" s="160" t="s">
        <v>23</v>
      </c>
      <c r="B4" s="96" t="s">
        <v>17</v>
      </c>
      <c r="C4" s="101"/>
      <c r="D4" s="102"/>
      <c r="E4" s="102">
        <v>1</v>
      </c>
      <c r="F4" s="102">
        <v>3</v>
      </c>
      <c r="G4" s="102">
        <v>4</v>
      </c>
      <c r="H4" s="102"/>
      <c r="I4" s="103">
        <v>2</v>
      </c>
      <c r="L4" s="111"/>
      <c r="M4" s="31"/>
      <c r="N4" s="31"/>
      <c r="O4" s="31"/>
      <c r="P4" s="112"/>
      <c r="Q4"/>
    </row>
    <row r="5" spans="1:17" ht="12.75">
      <c r="A5" s="161"/>
      <c r="B5" s="97" t="s">
        <v>13</v>
      </c>
      <c r="C5" s="22"/>
      <c r="D5" s="26"/>
      <c r="E5" s="26">
        <v>99</v>
      </c>
      <c r="F5" s="26">
        <v>100</v>
      </c>
      <c r="G5" s="26">
        <v>98</v>
      </c>
      <c r="H5" s="26"/>
      <c r="I5" s="40">
        <v>72</v>
      </c>
      <c r="L5" s="163" t="s">
        <v>36</v>
      </c>
      <c r="M5" s="164"/>
      <c r="N5" s="165">
        <v>11.205</v>
      </c>
      <c r="O5" s="165"/>
      <c r="P5" s="130" t="s">
        <v>54</v>
      </c>
      <c r="Q5"/>
    </row>
    <row r="6" spans="1:17" ht="12.75">
      <c r="A6" s="161"/>
      <c r="B6" s="98" t="s">
        <v>12</v>
      </c>
      <c r="C6" s="22"/>
      <c r="D6" s="26"/>
      <c r="E6" s="26">
        <v>7</v>
      </c>
      <c r="F6" s="26">
        <v>3</v>
      </c>
      <c r="G6" s="26">
        <v>4</v>
      </c>
      <c r="H6" s="26"/>
      <c r="I6" s="40">
        <v>29</v>
      </c>
      <c r="L6" s="163" t="s">
        <v>37</v>
      </c>
      <c r="M6" s="164"/>
      <c r="N6" s="165">
        <v>11.876</v>
      </c>
      <c r="O6" s="165"/>
      <c r="P6" s="130" t="s">
        <v>54</v>
      </c>
      <c r="Q6"/>
    </row>
    <row r="7" spans="1:17" ht="12.75">
      <c r="A7" s="161"/>
      <c r="B7" s="99" t="s">
        <v>19</v>
      </c>
      <c r="C7" s="126"/>
      <c r="D7" s="113"/>
      <c r="E7" s="113" t="s">
        <v>206</v>
      </c>
      <c r="F7" s="113" t="s">
        <v>207</v>
      </c>
      <c r="G7" s="113" t="s">
        <v>208</v>
      </c>
      <c r="H7" s="117"/>
      <c r="I7" s="133" t="s">
        <v>209</v>
      </c>
      <c r="L7" s="163" t="s">
        <v>38</v>
      </c>
      <c r="M7" s="164"/>
      <c r="N7" s="165">
        <v>11.768</v>
      </c>
      <c r="O7" s="165"/>
      <c r="P7" s="130" t="s">
        <v>20</v>
      </c>
      <c r="Q7"/>
    </row>
    <row r="8" spans="1:17" ht="13.5" thickBot="1">
      <c r="A8" s="162"/>
      <c r="B8" s="100" t="s">
        <v>14</v>
      </c>
      <c r="C8" s="23"/>
      <c r="D8" s="27"/>
      <c r="E8" s="27">
        <v>3</v>
      </c>
      <c r="F8" s="27">
        <v>4</v>
      </c>
      <c r="G8" s="27">
        <v>2</v>
      </c>
      <c r="H8" s="27"/>
      <c r="I8" s="41">
        <v>1</v>
      </c>
      <c r="L8" s="166" t="s">
        <v>39</v>
      </c>
      <c r="M8" s="167"/>
      <c r="N8" s="168">
        <v>11.169</v>
      </c>
      <c r="O8" s="168"/>
      <c r="P8" s="132" t="s">
        <v>20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0" t="s">
        <v>24</v>
      </c>
      <c r="B10" s="96" t="s">
        <v>17</v>
      </c>
      <c r="C10" s="90">
        <v>1</v>
      </c>
      <c r="D10" s="38"/>
      <c r="E10" s="38">
        <v>2</v>
      </c>
      <c r="F10" s="38">
        <v>4</v>
      </c>
      <c r="G10" s="38"/>
      <c r="H10" s="38"/>
      <c r="I10" s="39">
        <v>3</v>
      </c>
      <c r="Q10"/>
    </row>
    <row r="11" spans="1:17" ht="13.5" thickBot="1">
      <c r="A11" s="161"/>
      <c r="B11" s="97" t="s">
        <v>13</v>
      </c>
      <c r="C11" s="22">
        <v>98</v>
      </c>
      <c r="D11" s="26"/>
      <c r="E11" s="26">
        <v>84</v>
      </c>
      <c r="F11" s="26">
        <v>100</v>
      </c>
      <c r="G11" s="26"/>
      <c r="H11" s="26"/>
      <c r="I11" s="40">
        <v>74</v>
      </c>
      <c r="Q11"/>
    </row>
    <row r="12" spans="1:17" ht="14.25" thickBot="1" thickTop="1">
      <c r="A12" s="161"/>
      <c r="B12" s="98" t="s">
        <v>12</v>
      </c>
      <c r="C12" s="22">
        <v>3</v>
      </c>
      <c r="D12" s="26"/>
      <c r="E12" s="26">
        <v>10</v>
      </c>
      <c r="F12" s="26">
        <v>0</v>
      </c>
      <c r="G12" s="26"/>
      <c r="H12" s="26"/>
      <c r="I12" s="40">
        <v>21</v>
      </c>
      <c r="L12" s="157" t="s">
        <v>40</v>
      </c>
      <c r="M12" s="158"/>
      <c r="N12" s="158"/>
      <c r="O12" s="158"/>
      <c r="P12" s="159"/>
      <c r="Q12"/>
    </row>
    <row r="13" spans="1:17" ht="13.5" thickTop="1">
      <c r="A13" s="161"/>
      <c r="B13" s="99" t="s">
        <v>19</v>
      </c>
      <c r="C13" s="126" t="s">
        <v>210</v>
      </c>
      <c r="D13" s="117"/>
      <c r="E13" s="113" t="s">
        <v>211</v>
      </c>
      <c r="F13" s="113" t="s">
        <v>212</v>
      </c>
      <c r="G13" s="117"/>
      <c r="H13" s="117"/>
      <c r="I13" s="133" t="s">
        <v>213</v>
      </c>
      <c r="L13" s="111"/>
      <c r="M13" s="31"/>
      <c r="N13" s="31"/>
      <c r="O13" s="31"/>
      <c r="P13" s="112"/>
      <c r="Q13"/>
    </row>
    <row r="14" spans="1:17" ht="13.5" thickBot="1">
      <c r="A14" s="162"/>
      <c r="B14" s="100" t="s">
        <v>14</v>
      </c>
      <c r="C14" s="23">
        <v>3</v>
      </c>
      <c r="D14" s="27"/>
      <c r="E14" s="27">
        <v>2</v>
      </c>
      <c r="F14" s="27">
        <v>4</v>
      </c>
      <c r="G14" s="27"/>
      <c r="H14" s="27"/>
      <c r="I14" s="41">
        <v>1</v>
      </c>
      <c r="L14" s="176" t="s">
        <v>36</v>
      </c>
      <c r="M14" s="164"/>
      <c r="N14" s="169" t="s">
        <v>62</v>
      </c>
      <c r="O14" s="170"/>
      <c r="P14" s="171"/>
      <c r="Q14"/>
    </row>
    <row r="15" spans="1:17" ht="13.5" thickBot="1">
      <c r="A15" s="57"/>
      <c r="B15" s="42"/>
      <c r="L15" s="176" t="s">
        <v>37</v>
      </c>
      <c r="M15" s="164"/>
      <c r="N15" s="169" t="s">
        <v>178</v>
      </c>
      <c r="O15" s="170"/>
      <c r="P15" s="171"/>
      <c r="Q15"/>
    </row>
    <row r="16" spans="1:17" ht="12.75">
      <c r="A16" s="160" t="s">
        <v>25</v>
      </c>
      <c r="B16" s="96" t="s">
        <v>17</v>
      </c>
      <c r="C16" s="90">
        <v>2</v>
      </c>
      <c r="D16" s="38"/>
      <c r="E16" s="38">
        <v>3</v>
      </c>
      <c r="F16" s="38"/>
      <c r="G16" s="38"/>
      <c r="H16" s="38">
        <v>1</v>
      </c>
      <c r="I16" s="39">
        <v>4</v>
      </c>
      <c r="L16" s="176" t="s">
        <v>38</v>
      </c>
      <c r="M16" s="164"/>
      <c r="N16" s="169" t="s">
        <v>63</v>
      </c>
      <c r="O16" s="170"/>
      <c r="P16" s="171"/>
      <c r="Q16"/>
    </row>
    <row r="17" spans="1:17" ht="13.5" thickBot="1">
      <c r="A17" s="161"/>
      <c r="B17" s="97" t="s">
        <v>13</v>
      </c>
      <c r="C17" s="22">
        <v>100</v>
      </c>
      <c r="D17" s="26"/>
      <c r="E17" s="26">
        <v>95</v>
      </c>
      <c r="F17" s="26"/>
      <c r="G17" s="26"/>
      <c r="H17" s="26">
        <v>86</v>
      </c>
      <c r="I17" s="40">
        <v>78</v>
      </c>
      <c r="L17" s="172" t="s">
        <v>39</v>
      </c>
      <c r="M17" s="167"/>
      <c r="N17" s="173" t="s">
        <v>60</v>
      </c>
      <c r="O17" s="174"/>
      <c r="P17" s="175"/>
      <c r="Q17"/>
    </row>
    <row r="18" spans="1:17" ht="13.5" thickTop="1">
      <c r="A18" s="161"/>
      <c r="B18" s="98" t="s">
        <v>12</v>
      </c>
      <c r="C18" s="22">
        <v>1</v>
      </c>
      <c r="D18" s="26"/>
      <c r="E18" s="26">
        <v>6</v>
      </c>
      <c r="F18" s="26"/>
      <c r="G18" s="26"/>
      <c r="H18" s="26">
        <v>18</v>
      </c>
      <c r="I18" s="40">
        <v>19</v>
      </c>
      <c r="Q18"/>
    </row>
    <row r="19" spans="1:17" ht="12.75">
      <c r="A19" s="161"/>
      <c r="B19" s="99" t="s">
        <v>19</v>
      </c>
      <c r="C19" s="126" t="s">
        <v>214</v>
      </c>
      <c r="D19" s="117"/>
      <c r="E19" s="113" t="s">
        <v>215</v>
      </c>
      <c r="F19" s="117"/>
      <c r="G19" s="117"/>
      <c r="H19" s="113" t="s">
        <v>216</v>
      </c>
      <c r="I19" s="133" t="s">
        <v>217</v>
      </c>
      <c r="Q19"/>
    </row>
    <row r="20" spans="1:17" ht="13.5" thickBot="1">
      <c r="A20" s="162"/>
      <c r="B20" s="100" t="s">
        <v>14</v>
      </c>
      <c r="C20" s="23">
        <v>4</v>
      </c>
      <c r="D20" s="27"/>
      <c r="E20" s="27">
        <v>3</v>
      </c>
      <c r="F20" s="27"/>
      <c r="G20" s="27"/>
      <c r="H20" s="27">
        <v>2</v>
      </c>
      <c r="I20" s="41">
        <v>1</v>
      </c>
      <c r="Q20"/>
    </row>
    <row r="21" spans="1:17" ht="13.5" thickBot="1">
      <c r="A21" s="57"/>
      <c r="B21" s="42"/>
      <c r="Q21"/>
    </row>
    <row r="22" spans="1:17" ht="12.75">
      <c r="A22" s="160" t="s">
        <v>26</v>
      </c>
      <c r="B22" s="96" t="s">
        <v>17</v>
      </c>
      <c r="C22" s="90">
        <v>3</v>
      </c>
      <c r="D22" s="38"/>
      <c r="E22" s="38">
        <v>4</v>
      </c>
      <c r="F22" s="38"/>
      <c r="G22" s="38">
        <v>1</v>
      </c>
      <c r="H22" s="38">
        <v>2</v>
      </c>
      <c r="I22" s="39"/>
      <c r="Q22"/>
    </row>
    <row r="23" spans="1:17" ht="13.5" thickBot="1">
      <c r="A23" s="161"/>
      <c r="B23" s="97" t="s">
        <v>13</v>
      </c>
      <c r="C23" s="22">
        <v>100</v>
      </c>
      <c r="D23" s="26"/>
      <c r="E23" s="26">
        <v>95</v>
      </c>
      <c r="F23" s="26"/>
      <c r="G23" s="26">
        <v>89</v>
      </c>
      <c r="H23" s="26">
        <v>87</v>
      </c>
      <c r="I23" s="40"/>
      <c r="Q23"/>
    </row>
    <row r="24" spans="1:17" ht="13.5" thickBot="1">
      <c r="A24" s="161"/>
      <c r="B24" s="98" t="s">
        <v>12</v>
      </c>
      <c r="C24" s="22">
        <v>1</v>
      </c>
      <c r="D24" s="26"/>
      <c r="E24" s="26">
        <v>9</v>
      </c>
      <c r="F24" s="26"/>
      <c r="G24" s="26">
        <v>13</v>
      </c>
      <c r="H24" s="26">
        <v>10</v>
      </c>
      <c r="I24" s="40"/>
      <c r="L24" s="180" t="s">
        <v>294</v>
      </c>
      <c r="M24" s="181"/>
      <c r="N24" s="181"/>
      <c r="O24" s="181"/>
      <c r="P24" s="182"/>
      <c r="Q24"/>
    </row>
    <row r="25" spans="1:17" ht="12.75">
      <c r="A25" s="161"/>
      <c r="B25" s="99" t="s">
        <v>19</v>
      </c>
      <c r="C25" s="129" t="s">
        <v>220</v>
      </c>
      <c r="D25" s="117"/>
      <c r="E25" s="113" t="s">
        <v>221</v>
      </c>
      <c r="F25" s="117"/>
      <c r="G25" s="113" t="s">
        <v>218</v>
      </c>
      <c r="H25" s="113" t="s">
        <v>219</v>
      </c>
      <c r="I25" s="118"/>
      <c r="Q25"/>
    </row>
    <row r="26" spans="1:17" ht="13.5" thickBot="1">
      <c r="A26" s="162"/>
      <c r="B26" s="100" t="s">
        <v>14</v>
      </c>
      <c r="C26" s="23">
        <v>4</v>
      </c>
      <c r="D26" s="27"/>
      <c r="E26" s="27">
        <v>3</v>
      </c>
      <c r="F26" s="27"/>
      <c r="G26" s="27">
        <v>2</v>
      </c>
      <c r="H26" s="27">
        <v>1</v>
      </c>
      <c r="I26" s="41"/>
      <c r="Q26"/>
    </row>
    <row r="27" spans="1:17" ht="13.5" thickBot="1">
      <c r="A27" s="57"/>
      <c r="B27" s="42"/>
      <c r="Q27"/>
    </row>
    <row r="28" spans="1:17" ht="12.75">
      <c r="A28" s="160" t="s">
        <v>27</v>
      </c>
      <c r="B28" s="96" t="s">
        <v>17</v>
      </c>
      <c r="C28" s="90">
        <v>4</v>
      </c>
      <c r="D28" s="38"/>
      <c r="E28" s="38"/>
      <c r="F28" s="38">
        <v>1</v>
      </c>
      <c r="G28" s="38">
        <v>2</v>
      </c>
      <c r="H28" s="38">
        <v>3</v>
      </c>
      <c r="I28" s="39"/>
      <c r="Q28"/>
    </row>
    <row r="29" spans="1:17" ht="12.75">
      <c r="A29" s="161"/>
      <c r="B29" s="97" t="s">
        <v>13</v>
      </c>
      <c r="C29" s="22">
        <v>100</v>
      </c>
      <c r="D29" s="26"/>
      <c r="E29" s="26"/>
      <c r="F29" s="26">
        <v>96</v>
      </c>
      <c r="G29" s="26">
        <v>85</v>
      </c>
      <c r="H29" s="26">
        <v>89</v>
      </c>
      <c r="I29" s="40"/>
      <c r="Q29"/>
    </row>
    <row r="30" spans="1:17" ht="12.75">
      <c r="A30" s="161"/>
      <c r="B30" s="98" t="s">
        <v>12</v>
      </c>
      <c r="C30" s="22">
        <v>3</v>
      </c>
      <c r="D30" s="26"/>
      <c r="E30" s="26"/>
      <c r="F30" s="26">
        <v>7</v>
      </c>
      <c r="G30" s="26">
        <v>11</v>
      </c>
      <c r="H30" s="26">
        <v>5</v>
      </c>
      <c r="I30" s="40"/>
      <c r="Q30"/>
    </row>
    <row r="31" spans="1:17" ht="12.75">
      <c r="A31" s="161"/>
      <c r="B31" s="99" t="s">
        <v>19</v>
      </c>
      <c r="C31" s="129" t="s">
        <v>222</v>
      </c>
      <c r="D31" s="117"/>
      <c r="E31" s="117"/>
      <c r="F31" s="131" t="s">
        <v>223</v>
      </c>
      <c r="G31" s="113" t="s">
        <v>224</v>
      </c>
      <c r="H31" s="113" t="s">
        <v>225</v>
      </c>
      <c r="I31" s="118"/>
      <c r="Q31"/>
    </row>
    <row r="32" spans="1:17" ht="13.5" thickBot="1">
      <c r="A32" s="162"/>
      <c r="B32" s="100" t="s">
        <v>14</v>
      </c>
      <c r="C32" s="23">
        <v>4</v>
      </c>
      <c r="D32" s="27"/>
      <c r="E32" s="27"/>
      <c r="F32" s="27">
        <v>3</v>
      </c>
      <c r="G32" s="27">
        <v>1</v>
      </c>
      <c r="H32" s="27">
        <v>2</v>
      </c>
      <c r="I32" s="41"/>
      <c r="Q32"/>
    </row>
    <row r="33" spans="1:17" ht="13.5" thickBot="1">
      <c r="A33" s="57"/>
      <c r="B33" s="42"/>
      <c r="Q33"/>
    </row>
    <row r="34" spans="1:17" ht="12.75">
      <c r="A34" s="160" t="s">
        <v>28</v>
      </c>
      <c r="B34" s="96" t="s">
        <v>17</v>
      </c>
      <c r="C34" s="90"/>
      <c r="D34" s="38"/>
      <c r="E34" s="38"/>
      <c r="F34" s="38">
        <v>2</v>
      </c>
      <c r="G34" s="38">
        <v>3</v>
      </c>
      <c r="H34" s="38">
        <v>4</v>
      </c>
      <c r="I34" s="39">
        <v>1</v>
      </c>
      <c r="Q34"/>
    </row>
    <row r="35" spans="1:17" ht="12.75">
      <c r="A35" s="161"/>
      <c r="B35" s="97" t="s">
        <v>13</v>
      </c>
      <c r="C35" s="22"/>
      <c r="D35" s="26"/>
      <c r="E35" s="26"/>
      <c r="F35" s="26">
        <v>97</v>
      </c>
      <c r="G35" s="26">
        <v>90</v>
      </c>
      <c r="H35" s="26">
        <v>100</v>
      </c>
      <c r="I35" s="40">
        <v>80</v>
      </c>
      <c r="Q35"/>
    </row>
    <row r="36" spans="1:17" ht="12.75">
      <c r="A36" s="161"/>
      <c r="B36" s="98" t="s">
        <v>12</v>
      </c>
      <c r="C36" s="22"/>
      <c r="D36" s="26"/>
      <c r="E36" s="26"/>
      <c r="F36" s="26">
        <v>7</v>
      </c>
      <c r="G36" s="26">
        <v>12</v>
      </c>
      <c r="H36" s="26">
        <v>4</v>
      </c>
      <c r="I36" s="40">
        <v>25</v>
      </c>
      <c r="Q36"/>
    </row>
    <row r="37" spans="1:17" ht="12.75">
      <c r="A37" s="161"/>
      <c r="B37" s="99" t="s">
        <v>19</v>
      </c>
      <c r="C37" s="116"/>
      <c r="D37" s="117"/>
      <c r="E37" s="117"/>
      <c r="F37" s="131" t="s">
        <v>226</v>
      </c>
      <c r="G37" s="113" t="s">
        <v>227</v>
      </c>
      <c r="H37" s="113" t="s">
        <v>228</v>
      </c>
      <c r="I37" s="133" t="s">
        <v>229</v>
      </c>
      <c r="Q37"/>
    </row>
    <row r="38" spans="1:17" ht="13.5" thickBot="1">
      <c r="A38" s="162"/>
      <c r="B38" s="100" t="s">
        <v>14</v>
      </c>
      <c r="C38" s="23"/>
      <c r="D38" s="27"/>
      <c r="E38" s="27"/>
      <c r="F38" s="27">
        <v>3</v>
      </c>
      <c r="G38" s="27">
        <v>2</v>
      </c>
      <c r="H38" s="27">
        <v>4</v>
      </c>
      <c r="I38" s="41">
        <v>1</v>
      </c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0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1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1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1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2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77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7</v>
      </c>
      <c r="E46" s="53">
        <f t="shared" si="0"/>
        <v>3</v>
      </c>
      <c r="F46" s="53">
        <f t="shared" si="0"/>
        <v>2</v>
      </c>
      <c r="G46" s="53">
        <f t="shared" si="0"/>
        <v>5</v>
      </c>
      <c r="H46" s="53">
        <f t="shared" si="0"/>
        <v>4</v>
      </c>
      <c r="I46" s="53">
        <f t="shared" si="0"/>
        <v>6</v>
      </c>
      <c r="Q46"/>
    </row>
    <row r="47" spans="1:17" ht="12.75">
      <c r="A47" s="178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Benny</v>
      </c>
      <c r="I47" s="40" t="str">
        <f>I3</f>
        <v>Gast</v>
      </c>
      <c r="Q47"/>
    </row>
    <row r="48" spans="1:17" ht="12.75">
      <c r="A48" s="178"/>
      <c r="B48" s="44" t="s">
        <v>14</v>
      </c>
      <c r="C48" s="26">
        <f aca="true" t="shared" si="2" ref="C48:I48">SUM(C44,C38,C32,C26,C20,C14,C8)</f>
        <v>15</v>
      </c>
      <c r="D48" s="26">
        <f t="shared" si="2"/>
        <v>0</v>
      </c>
      <c r="E48" s="26">
        <f t="shared" si="2"/>
        <v>11</v>
      </c>
      <c r="F48" s="26">
        <f t="shared" si="2"/>
        <v>14</v>
      </c>
      <c r="G48" s="26">
        <f t="shared" si="2"/>
        <v>7</v>
      </c>
      <c r="H48" s="26">
        <f t="shared" si="2"/>
        <v>9</v>
      </c>
      <c r="I48" s="40">
        <f t="shared" si="2"/>
        <v>4</v>
      </c>
      <c r="Q48"/>
    </row>
    <row r="49" spans="1:17" ht="12.75">
      <c r="A49" s="178"/>
      <c r="B49" s="43" t="s">
        <v>12</v>
      </c>
      <c r="C49" s="26">
        <f aca="true" t="shared" si="3" ref="C49:I49">SUM(C42,C36,C30,C24,C18,C12,C6)</f>
        <v>8</v>
      </c>
      <c r="D49" s="26">
        <f t="shared" si="3"/>
        <v>0</v>
      </c>
      <c r="E49" s="26">
        <f t="shared" si="3"/>
        <v>32</v>
      </c>
      <c r="F49" s="26">
        <f t="shared" si="3"/>
        <v>17</v>
      </c>
      <c r="G49" s="26">
        <f t="shared" si="3"/>
        <v>40</v>
      </c>
      <c r="H49" s="26">
        <f t="shared" si="3"/>
        <v>37</v>
      </c>
      <c r="I49" s="40">
        <f t="shared" si="3"/>
        <v>94</v>
      </c>
      <c r="Q49"/>
    </row>
    <row r="50" spans="1:17" ht="13.5" thickBot="1">
      <c r="A50" s="179"/>
      <c r="B50" s="55" t="s">
        <v>13</v>
      </c>
      <c r="C50" s="27">
        <f aca="true" t="shared" si="4" ref="C50:I50">SUM(C41,C35,C29,C23,C17,C11,C5)</f>
        <v>398</v>
      </c>
      <c r="D50" s="27">
        <f t="shared" si="4"/>
        <v>0</v>
      </c>
      <c r="E50" s="27">
        <f t="shared" si="4"/>
        <v>373</v>
      </c>
      <c r="F50" s="27">
        <f t="shared" si="4"/>
        <v>393</v>
      </c>
      <c r="G50" s="27">
        <f t="shared" si="4"/>
        <v>362</v>
      </c>
      <c r="H50" s="27">
        <f t="shared" si="4"/>
        <v>362</v>
      </c>
      <c r="I50" s="41">
        <f t="shared" si="4"/>
        <v>304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7.0004</v>
      </c>
      <c r="E52">
        <f t="shared" si="5"/>
        <v>3.0005</v>
      </c>
      <c r="F52">
        <f t="shared" si="5"/>
        <v>2.0006</v>
      </c>
      <c r="G52">
        <f t="shared" si="5"/>
        <v>5.0007</v>
      </c>
      <c r="H52">
        <f t="shared" si="5"/>
        <v>4.0008</v>
      </c>
      <c r="I52">
        <f t="shared" si="5"/>
        <v>6.0009</v>
      </c>
    </row>
  </sheetData>
  <sheetProtection/>
  <mergeCells count="27">
    <mergeCell ref="A28:A32"/>
    <mergeCell ref="A34:A38"/>
    <mergeCell ref="A40:A44"/>
    <mergeCell ref="A46:A50"/>
    <mergeCell ref="A16:A20"/>
    <mergeCell ref="L16:M16"/>
    <mergeCell ref="L24:P24"/>
    <mergeCell ref="N16:P16"/>
    <mergeCell ref="L17:M17"/>
    <mergeCell ref="N17:P17"/>
    <mergeCell ref="A22:A26"/>
    <mergeCell ref="A10:A14"/>
    <mergeCell ref="L12:P12"/>
    <mergeCell ref="L14:M14"/>
    <mergeCell ref="N14:P14"/>
    <mergeCell ref="L15:M15"/>
    <mergeCell ref="N15:P15"/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2.574218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231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51</v>
      </c>
      <c r="F3" s="105" t="s">
        <v>54</v>
      </c>
      <c r="G3" s="105" t="s">
        <v>89</v>
      </c>
      <c r="H3" s="105" t="s">
        <v>162</v>
      </c>
      <c r="I3" s="106" t="s">
        <v>291</v>
      </c>
      <c r="L3" s="157" t="s">
        <v>35</v>
      </c>
      <c r="M3" s="158"/>
      <c r="N3" s="158"/>
      <c r="O3" s="158"/>
      <c r="P3" s="159"/>
      <c r="Q3"/>
    </row>
    <row r="4" spans="1:17" ht="12.75">
      <c r="A4" s="160" t="s">
        <v>23</v>
      </c>
      <c r="B4" s="96" t="s">
        <v>17</v>
      </c>
      <c r="C4" s="101">
        <v>4</v>
      </c>
      <c r="D4" s="102">
        <v>3</v>
      </c>
      <c r="E4" s="102"/>
      <c r="F4" s="102">
        <v>2</v>
      </c>
      <c r="G4" s="102"/>
      <c r="H4" s="102">
        <v>1</v>
      </c>
      <c r="I4" s="103"/>
      <c r="L4" s="111"/>
      <c r="M4" s="31"/>
      <c r="N4" s="31"/>
      <c r="O4" s="31"/>
      <c r="P4" s="112"/>
      <c r="Q4"/>
    </row>
    <row r="5" spans="1:17" ht="12.75">
      <c r="A5" s="161"/>
      <c r="B5" s="97" t="s">
        <v>13</v>
      </c>
      <c r="C5" s="22">
        <v>100</v>
      </c>
      <c r="D5" s="26">
        <v>78</v>
      </c>
      <c r="E5" s="26"/>
      <c r="F5" s="26">
        <v>87</v>
      </c>
      <c r="G5" s="26"/>
      <c r="H5" s="26">
        <v>90</v>
      </c>
      <c r="I5" s="40"/>
      <c r="L5" s="163" t="s">
        <v>36</v>
      </c>
      <c r="M5" s="164"/>
      <c r="N5" s="165">
        <v>10.855</v>
      </c>
      <c r="O5" s="165"/>
      <c r="P5" s="130" t="s">
        <v>54</v>
      </c>
      <c r="Q5"/>
    </row>
    <row r="6" spans="1:17" ht="12.75">
      <c r="A6" s="161"/>
      <c r="B6" s="98" t="s">
        <v>12</v>
      </c>
      <c r="C6" s="22">
        <v>0</v>
      </c>
      <c r="D6" s="26">
        <v>21</v>
      </c>
      <c r="E6" s="26"/>
      <c r="F6" s="26">
        <v>8</v>
      </c>
      <c r="G6" s="26"/>
      <c r="H6" s="26">
        <v>7</v>
      </c>
      <c r="I6" s="40"/>
      <c r="L6" s="163" t="s">
        <v>37</v>
      </c>
      <c r="M6" s="164"/>
      <c r="N6" s="165">
        <v>11.9</v>
      </c>
      <c r="O6" s="165"/>
      <c r="P6" s="130" t="s">
        <v>21</v>
      </c>
      <c r="Q6"/>
    </row>
    <row r="7" spans="1:17" ht="12.75">
      <c r="A7" s="161"/>
      <c r="B7" s="99" t="s">
        <v>19</v>
      </c>
      <c r="C7" s="126" t="s">
        <v>232</v>
      </c>
      <c r="D7" s="113" t="s">
        <v>233</v>
      </c>
      <c r="E7" s="117"/>
      <c r="F7" s="134" t="s">
        <v>234</v>
      </c>
      <c r="G7" s="117"/>
      <c r="H7" s="134" t="s">
        <v>235</v>
      </c>
      <c r="I7" s="118"/>
      <c r="L7" s="163" t="s">
        <v>38</v>
      </c>
      <c r="M7" s="164"/>
      <c r="N7" s="165">
        <v>11.843</v>
      </c>
      <c r="O7" s="165"/>
      <c r="P7" s="130" t="s">
        <v>20</v>
      </c>
      <c r="Q7"/>
    </row>
    <row r="8" spans="1:17" ht="13.5" thickBot="1">
      <c r="A8" s="162"/>
      <c r="B8" s="100" t="s">
        <v>14</v>
      </c>
      <c r="C8" s="23">
        <v>4</v>
      </c>
      <c r="D8" s="27">
        <v>1</v>
      </c>
      <c r="E8" s="27"/>
      <c r="F8" s="27">
        <v>2</v>
      </c>
      <c r="G8" s="27"/>
      <c r="H8" s="27">
        <v>3</v>
      </c>
      <c r="I8" s="41"/>
      <c r="L8" s="166" t="s">
        <v>39</v>
      </c>
      <c r="M8" s="167"/>
      <c r="N8" s="168">
        <v>11.2</v>
      </c>
      <c r="O8" s="168"/>
      <c r="P8" s="132" t="s">
        <v>54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0" t="s">
        <v>24</v>
      </c>
      <c r="B10" s="96" t="s">
        <v>17</v>
      </c>
      <c r="C10" s="90"/>
      <c r="D10" s="38">
        <v>4</v>
      </c>
      <c r="E10" s="38">
        <v>1</v>
      </c>
      <c r="F10" s="38">
        <v>3</v>
      </c>
      <c r="G10" s="38"/>
      <c r="H10" s="38">
        <v>2</v>
      </c>
      <c r="I10" s="39"/>
      <c r="Q10"/>
    </row>
    <row r="11" spans="1:17" ht="13.5" thickBot="1">
      <c r="A11" s="161"/>
      <c r="B11" s="97" t="s">
        <v>13</v>
      </c>
      <c r="C11" s="22"/>
      <c r="D11" s="26">
        <v>100</v>
      </c>
      <c r="E11" s="26">
        <v>97</v>
      </c>
      <c r="F11" s="26">
        <v>84</v>
      </c>
      <c r="G11" s="26"/>
      <c r="H11" s="26">
        <v>78</v>
      </c>
      <c r="I11" s="40"/>
      <c r="Q11"/>
    </row>
    <row r="12" spans="1:17" ht="14.25" thickBot="1" thickTop="1">
      <c r="A12" s="161"/>
      <c r="B12" s="98" t="s">
        <v>12</v>
      </c>
      <c r="C12" s="22"/>
      <c r="D12" s="26">
        <v>6</v>
      </c>
      <c r="E12" s="26">
        <v>5</v>
      </c>
      <c r="F12" s="26">
        <v>12</v>
      </c>
      <c r="G12" s="26"/>
      <c r="H12" s="26">
        <v>15</v>
      </c>
      <c r="I12" s="40"/>
      <c r="L12" s="157" t="s">
        <v>40</v>
      </c>
      <c r="M12" s="158"/>
      <c r="N12" s="158"/>
      <c r="O12" s="158"/>
      <c r="P12" s="159"/>
      <c r="Q12"/>
    </row>
    <row r="13" spans="1:17" ht="13.5" thickTop="1">
      <c r="A13" s="161"/>
      <c r="B13" s="99" t="s">
        <v>19</v>
      </c>
      <c r="C13" s="116"/>
      <c r="D13" s="134" t="s">
        <v>236</v>
      </c>
      <c r="E13" s="134" t="s">
        <v>237</v>
      </c>
      <c r="F13" s="134" t="s">
        <v>238</v>
      </c>
      <c r="G13" s="117"/>
      <c r="H13" s="134" t="s">
        <v>239</v>
      </c>
      <c r="I13" s="118"/>
      <c r="L13" s="111"/>
      <c r="M13" s="31"/>
      <c r="N13" s="31"/>
      <c r="O13" s="31"/>
      <c r="P13" s="112"/>
      <c r="Q13"/>
    </row>
    <row r="14" spans="1:17" ht="13.5" thickBot="1">
      <c r="A14" s="162"/>
      <c r="B14" s="100" t="s">
        <v>14</v>
      </c>
      <c r="C14" s="23"/>
      <c r="D14" s="27">
        <v>4</v>
      </c>
      <c r="E14" s="27">
        <v>3</v>
      </c>
      <c r="F14" s="27">
        <v>2</v>
      </c>
      <c r="G14" s="27"/>
      <c r="H14" s="27">
        <v>1</v>
      </c>
      <c r="I14" s="41"/>
      <c r="L14" s="176" t="s">
        <v>36</v>
      </c>
      <c r="M14" s="164"/>
      <c r="N14" s="169" t="s">
        <v>63</v>
      </c>
      <c r="O14" s="170"/>
      <c r="P14" s="171"/>
      <c r="Q14"/>
    </row>
    <row r="15" spans="1:17" ht="13.5" thickBot="1">
      <c r="A15" s="57"/>
      <c r="B15" s="42"/>
      <c r="L15" s="176" t="s">
        <v>37</v>
      </c>
      <c r="M15" s="164"/>
      <c r="N15" s="169" t="s">
        <v>60</v>
      </c>
      <c r="O15" s="170"/>
      <c r="P15" s="171"/>
      <c r="Q15"/>
    </row>
    <row r="16" spans="1:17" ht="12.75">
      <c r="A16" s="160" t="s">
        <v>25</v>
      </c>
      <c r="B16" s="96" t="s">
        <v>17</v>
      </c>
      <c r="C16" s="90">
        <v>1</v>
      </c>
      <c r="D16" s="38"/>
      <c r="E16" s="38">
        <v>2</v>
      </c>
      <c r="F16" s="38">
        <v>4</v>
      </c>
      <c r="G16" s="38"/>
      <c r="H16" s="38">
        <v>3</v>
      </c>
      <c r="I16" s="39"/>
      <c r="L16" s="176" t="s">
        <v>38</v>
      </c>
      <c r="M16" s="164"/>
      <c r="N16" s="169" t="s">
        <v>178</v>
      </c>
      <c r="O16" s="170"/>
      <c r="P16" s="171"/>
      <c r="Q16"/>
    </row>
    <row r="17" spans="1:17" ht="13.5" thickBot="1">
      <c r="A17" s="161"/>
      <c r="B17" s="97" t="s">
        <v>13</v>
      </c>
      <c r="C17" s="22">
        <v>100</v>
      </c>
      <c r="D17" s="26"/>
      <c r="E17" s="26">
        <v>84</v>
      </c>
      <c r="F17" s="26">
        <v>97</v>
      </c>
      <c r="G17" s="26"/>
      <c r="H17" s="26">
        <v>80</v>
      </c>
      <c r="I17" s="40"/>
      <c r="L17" s="172" t="s">
        <v>39</v>
      </c>
      <c r="M17" s="167"/>
      <c r="N17" s="173" t="s">
        <v>62</v>
      </c>
      <c r="O17" s="174"/>
      <c r="P17" s="175"/>
      <c r="Q17"/>
    </row>
    <row r="18" spans="1:17" ht="13.5" thickTop="1">
      <c r="A18" s="161"/>
      <c r="B18" s="98" t="s">
        <v>12</v>
      </c>
      <c r="C18" s="22">
        <v>1</v>
      </c>
      <c r="D18" s="26"/>
      <c r="E18" s="26">
        <v>3</v>
      </c>
      <c r="F18" s="26">
        <v>5</v>
      </c>
      <c r="G18" s="26"/>
      <c r="H18" s="26">
        <v>8</v>
      </c>
      <c r="I18" s="40"/>
      <c r="Q18"/>
    </row>
    <row r="19" spans="1:17" ht="12.75">
      <c r="A19" s="161"/>
      <c r="B19" s="99" t="s">
        <v>19</v>
      </c>
      <c r="C19" s="135" t="s">
        <v>240</v>
      </c>
      <c r="D19" s="117"/>
      <c r="E19" s="134" t="s">
        <v>241</v>
      </c>
      <c r="F19" s="131" t="s">
        <v>242</v>
      </c>
      <c r="G19" s="117"/>
      <c r="H19" s="134" t="s">
        <v>243</v>
      </c>
      <c r="I19" s="118"/>
      <c r="Q19"/>
    </row>
    <row r="20" spans="1:17" ht="13.5" thickBot="1">
      <c r="A20" s="162"/>
      <c r="B20" s="100" t="s">
        <v>14</v>
      </c>
      <c r="C20" s="23">
        <v>4</v>
      </c>
      <c r="D20" s="27"/>
      <c r="E20" s="27">
        <v>2</v>
      </c>
      <c r="F20" s="27">
        <v>3</v>
      </c>
      <c r="G20" s="27"/>
      <c r="H20" s="27">
        <v>1</v>
      </c>
      <c r="I20" s="41"/>
      <c r="Q20"/>
    </row>
    <row r="21" spans="1:17" ht="13.5" thickBot="1">
      <c r="A21" s="57"/>
      <c r="B21" s="42"/>
      <c r="Q21"/>
    </row>
    <row r="22" spans="1:17" ht="12.75">
      <c r="A22" s="160" t="s">
        <v>26</v>
      </c>
      <c r="B22" s="96" t="s">
        <v>17</v>
      </c>
      <c r="C22" s="90">
        <v>2</v>
      </c>
      <c r="D22" s="38">
        <v>1</v>
      </c>
      <c r="E22" s="38">
        <v>3</v>
      </c>
      <c r="F22" s="38"/>
      <c r="G22" s="38"/>
      <c r="H22" s="38">
        <v>4</v>
      </c>
      <c r="I22" s="39"/>
      <c r="Q22"/>
    </row>
    <row r="23" spans="1:17" ht="12.75">
      <c r="A23" s="161"/>
      <c r="B23" s="97" t="s">
        <v>13</v>
      </c>
      <c r="C23" s="22">
        <v>96</v>
      </c>
      <c r="D23" s="26">
        <v>100</v>
      </c>
      <c r="E23" s="26">
        <v>92</v>
      </c>
      <c r="F23" s="26"/>
      <c r="G23" s="26"/>
      <c r="H23" s="26">
        <v>99</v>
      </c>
      <c r="I23" s="40"/>
      <c r="Q23"/>
    </row>
    <row r="24" spans="1:17" ht="12.75">
      <c r="A24" s="161"/>
      <c r="B24" s="98" t="s">
        <v>12</v>
      </c>
      <c r="C24" s="22">
        <v>3</v>
      </c>
      <c r="D24" s="26">
        <v>14</v>
      </c>
      <c r="E24" s="26">
        <v>6</v>
      </c>
      <c r="F24" s="26"/>
      <c r="G24" s="26"/>
      <c r="H24" s="26">
        <v>3</v>
      </c>
      <c r="I24" s="40"/>
      <c r="L24" s="127"/>
      <c r="M24" s="128"/>
      <c r="N24" s="128"/>
      <c r="O24" s="128"/>
      <c r="P24" s="128"/>
      <c r="Q24"/>
    </row>
    <row r="25" spans="1:17" ht="12.75">
      <c r="A25" s="161"/>
      <c r="B25" s="99" t="s">
        <v>19</v>
      </c>
      <c r="C25" s="135" t="s">
        <v>244</v>
      </c>
      <c r="D25" s="134" t="s">
        <v>245</v>
      </c>
      <c r="E25" s="134" t="s">
        <v>246</v>
      </c>
      <c r="F25" s="117"/>
      <c r="G25" s="117"/>
      <c r="H25" s="134" t="s">
        <v>247</v>
      </c>
      <c r="I25" s="118"/>
      <c r="Q25"/>
    </row>
    <row r="26" spans="1:17" ht="13.5" thickBot="1">
      <c r="A26" s="162"/>
      <c r="B26" s="100" t="s">
        <v>14</v>
      </c>
      <c r="C26" s="23">
        <v>2</v>
      </c>
      <c r="D26" s="27">
        <v>4</v>
      </c>
      <c r="E26" s="27">
        <v>1</v>
      </c>
      <c r="F26" s="27"/>
      <c r="G26" s="27"/>
      <c r="H26" s="27">
        <v>3</v>
      </c>
      <c r="I26" s="41"/>
      <c r="Q26"/>
    </row>
    <row r="27" spans="1:17" ht="13.5" thickBot="1">
      <c r="A27" s="57"/>
      <c r="B27" s="42"/>
      <c r="Q27"/>
    </row>
    <row r="28" spans="1:17" ht="12.75">
      <c r="A28" s="160" t="s">
        <v>27</v>
      </c>
      <c r="B28" s="96" t="s">
        <v>17</v>
      </c>
      <c r="C28" s="90">
        <v>3</v>
      </c>
      <c r="D28" s="38">
        <v>2</v>
      </c>
      <c r="E28" s="38">
        <v>4</v>
      </c>
      <c r="F28" s="38">
        <v>1</v>
      </c>
      <c r="G28" s="38"/>
      <c r="H28" s="38"/>
      <c r="I28" s="39"/>
      <c r="Q28"/>
    </row>
    <row r="29" spans="1:17" ht="12.75">
      <c r="A29" s="161"/>
      <c r="B29" s="97" t="s">
        <v>13</v>
      </c>
      <c r="C29" s="22">
        <v>91</v>
      </c>
      <c r="D29" s="26">
        <v>81</v>
      </c>
      <c r="E29" s="26">
        <v>93</v>
      </c>
      <c r="F29" s="26">
        <v>100</v>
      </c>
      <c r="G29" s="26"/>
      <c r="H29" s="26"/>
      <c r="I29" s="40"/>
      <c r="Q29"/>
    </row>
    <row r="30" spans="1:17" ht="12.75">
      <c r="A30" s="161"/>
      <c r="B30" s="98" t="s">
        <v>12</v>
      </c>
      <c r="C30" s="22">
        <v>0</v>
      </c>
      <c r="D30" s="26">
        <v>15</v>
      </c>
      <c r="E30" s="26">
        <v>7</v>
      </c>
      <c r="F30" s="26">
        <v>0</v>
      </c>
      <c r="G30" s="26"/>
      <c r="H30" s="26"/>
      <c r="I30" s="40"/>
      <c r="Q30"/>
    </row>
    <row r="31" spans="1:17" ht="12.75">
      <c r="A31" s="161"/>
      <c r="B31" s="99" t="s">
        <v>19</v>
      </c>
      <c r="C31" s="129" t="s">
        <v>248</v>
      </c>
      <c r="D31" s="131" t="s">
        <v>249</v>
      </c>
      <c r="E31" s="134" t="s">
        <v>250</v>
      </c>
      <c r="F31" s="131" t="s">
        <v>251</v>
      </c>
      <c r="G31" s="117"/>
      <c r="H31" s="117"/>
      <c r="I31" s="118"/>
      <c r="Q31"/>
    </row>
    <row r="32" spans="1:17" ht="13.5" thickBot="1">
      <c r="A32" s="162"/>
      <c r="B32" s="100" t="s">
        <v>14</v>
      </c>
      <c r="C32" s="23">
        <v>2</v>
      </c>
      <c r="D32" s="27">
        <v>1</v>
      </c>
      <c r="E32" s="27">
        <v>3</v>
      </c>
      <c r="F32" s="27">
        <v>4</v>
      </c>
      <c r="G32" s="27"/>
      <c r="H32" s="27"/>
      <c r="I32" s="41"/>
      <c r="Q32"/>
    </row>
    <row r="33" spans="1:17" ht="13.5" thickBot="1">
      <c r="A33" s="57"/>
      <c r="B33" s="42"/>
      <c r="Q33"/>
    </row>
    <row r="34" spans="1:17" ht="12.75">
      <c r="A34" s="160" t="s">
        <v>28</v>
      </c>
      <c r="B34" s="96" t="s">
        <v>17</v>
      </c>
      <c r="C34" s="90"/>
      <c r="D34" s="38"/>
      <c r="E34" s="38"/>
      <c r="F34" s="38"/>
      <c r="G34" s="38"/>
      <c r="H34" s="38"/>
      <c r="I34" s="39"/>
      <c r="Q34"/>
    </row>
    <row r="35" spans="1:17" ht="12.75">
      <c r="A35" s="161"/>
      <c r="B35" s="97" t="s">
        <v>13</v>
      </c>
      <c r="C35" s="22"/>
      <c r="D35" s="26"/>
      <c r="E35" s="26"/>
      <c r="F35" s="26"/>
      <c r="G35" s="26"/>
      <c r="H35" s="26"/>
      <c r="I35" s="40"/>
      <c r="Q35"/>
    </row>
    <row r="36" spans="1:17" ht="12.75">
      <c r="A36" s="161"/>
      <c r="B36" s="98" t="s">
        <v>12</v>
      </c>
      <c r="C36" s="22"/>
      <c r="D36" s="26"/>
      <c r="E36" s="26"/>
      <c r="F36" s="26"/>
      <c r="G36" s="26"/>
      <c r="H36" s="26"/>
      <c r="I36" s="40"/>
      <c r="Q36"/>
    </row>
    <row r="37" spans="1:17" ht="12.75">
      <c r="A37" s="161"/>
      <c r="B37" s="99" t="s">
        <v>19</v>
      </c>
      <c r="C37" s="116"/>
      <c r="D37" s="117"/>
      <c r="E37" s="117"/>
      <c r="F37" s="117"/>
      <c r="G37" s="117"/>
      <c r="H37" s="117"/>
      <c r="I37" s="118"/>
      <c r="Q37"/>
    </row>
    <row r="38" spans="1:17" ht="13.5" thickBot="1">
      <c r="A38" s="162"/>
      <c r="B38" s="100" t="s">
        <v>14</v>
      </c>
      <c r="C38" s="23"/>
      <c r="D38" s="27"/>
      <c r="E38" s="27"/>
      <c r="F38" s="27"/>
      <c r="G38" s="27"/>
      <c r="H38" s="27"/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0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1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1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1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2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77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3</v>
      </c>
      <c r="E46" s="53">
        <f t="shared" si="0"/>
        <v>4</v>
      </c>
      <c r="F46" s="53">
        <f t="shared" si="0"/>
        <v>2</v>
      </c>
      <c r="G46" s="53">
        <f t="shared" si="0"/>
        <v>6</v>
      </c>
      <c r="H46" s="53">
        <f t="shared" si="0"/>
        <v>5</v>
      </c>
      <c r="I46" s="53">
        <f t="shared" si="0"/>
        <v>7</v>
      </c>
      <c r="Q46"/>
    </row>
    <row r="47" spans="1:17" ht="12.75">
      <c r="A47" s="178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Benny</v>
      </c>
      <c r="I47" s="40" t="str">
        <f>I3</f>
        <v>Gast</v>
      </c>
      <c r="Q47"/>
    </row>
    <row r="48" spans="1:17" ht="12.75">
      <c r="A48" s="178"/>
      <c r="B48" s="44" t="s">
        <v>14</v>
      </c>
      <c r="C48" s="26">
        <f aca="true" t="shared" si="2" ref="C48:I48">SUM(C44,C38,C32,C26,C20,C14,C8)</f>
        <v>12</v>
      </c>
      <c r="D48" s="26">
        <f t="shared" si="2"/>
        <v>10</v>
      </c>
      <c r="E48" s="26">
        <f t="shared" si="2"/>
        <v>9</v>
      </c>
      <c r="F48" s="26">
        <f t="shared" si="2"/>
        <v>11</v>
      </c>
      <c r="G48" s="26">
        <f t="shared" si="2"/>
        <v>0</v>
      </c>
      <c r="H48" s="26">
        <f t="shared" si="2"/>
        <v>8</v>
      </c>
      <c r="I48" s="40">
        <f t="shared" si="2"/>
        <v>0</v>
      </c>
      <c r="Q48"/>
    </row>
    <row r="49" spans="1:17" ht="12.75">
      <c r="A49" s="178"/>
      <c r="B49" s="43" t="s">
        <v>12</v>
      </c>
      <c r="C49" s="26">
        <f aca="true" t="shared" si="3" ref="C49:I49">SUM(C42,C36,C30,C24,C18,C12,C6)</f>
        <v>4</v>
      </c>
      <c r="D49" s="26">
        <f t="shared" si="3"/>
        <v>56</v>
      </c>
      <c r="E49" s="26">
        <f t="shared" si="3"/>
        <v>21</v>
      </c>
      <c r="F49" s="26">
        <f t="shared" si="3"/>
        <v>25</v>
      </c>
      <c r="G49" s="26">
        <f t="shared" si="3"/>
        <v>0</v>
      </c>
      <c r="H49" s="26">
        <f t="shared" si="3"/>
        <v>33</v>
      </c>
      <c r="I49" s="40">
        <f t="shared" si="3"/>
        <v>0</v>
      </c>
      <c r="Q49"/>
    </row>
    <row r="50" spans="1:17" ht="13.5" thickBot="1">
      <c r="A50" s="179"/>
      <c r="B50" s="55" t="s">
        <v>13</v>
      </c>
      <c r="C50" s="27">
        <f aca="true" t="shared" si="4" ref="C50:I50">SUM(C41,C35,C29,C23,C17,C11,C5)</f>
        <v>387</v>
      </c>
      <c r="D50" s="27">
        <f t="shared" si="4"/>
        <v>359</v>
      </c>
      <c r="E50" s="27">
        <f t="shared" si="4"/>
        <v>366</v>
      </c>
      <c r="F50" s="27">
        <f t="shared" si="4"/>
        <v>368</v>
      </c>
      <c r="G50" s="27">
        <f t="shared" si="4"/>
        <v>0</v>
      </c>
      <c r="H50" s="27">
        <f t="shared" si="4"/>
        <v>347</v>
      </c>
      <c r="I50" s="41">
        <f t="shared" si="4"/>
        <v>0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3.0004</v>
      </c>
      <c r="E52">
        <f t="shared" si="5"/>
        <v>4.0005</v>
      </c>
      <c r="F52">
        <f t="shared" si="5"/>
        <v>2.0006</v>
      </c>
      <c r="G52">
        <f t="shared" si="5"/>
        <v>6.0007</v>
      </c>
      <c r="H52">
        <f t="shared" si="5"/>
        <v>5.0008</v>
      </c>
      <c r="I52">
        <f t="shared" si="5"/>
        <v>6.0009</v>
      </c>
    </row>
  </sheetData>
  <sheetProtection/>
  <mergeCells count="26">
    <mergeCell ref="A28:A32"/>
    <mergeCell ref="A34:A38"/>
    <mergeCell ref="A40:A44"/>
    <mergeCell ref="A46:A50"/>
    <mergeCell ref="A16:A20"/>
    <mergeCell ref="L16:M16"/>
    <mergeCell ref="N16:P16"/>
    <mergeCell ref="L17:M17"/>
    <mergeCell ref="N17:P17"/>
    <mergeCell ref="A22:A26"/>
    <mergeCell ref="A10:A14"/>
    <mergeCell ref="L12:P12"/>
    <mergeCell ref="L14:M14"/>
    <mergeCell ref="N14:P14"/>
    <mergeCell ref="L15:M15"/>
    <mergeCell ref="N15:P15"/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2.574218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253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51</v>
      </c>
      <c r="F3" s="105" t="s">
        <v>54</v>
      </c>
      <c r="G3" s="105" t="s">
        <v>89</v>
      </c>
      <c r="H3" s="105" t="s">
        <v>162</v>
      </c>
      <c r="I3" s="106" t="s">
        <v>291</v>
      </c>
      <c r="L3" s="157" t="s">
        <v>35</v>
      </c>
      <c r="M3" s="158"/>
      <c r="N3" s="158"/>
      <c r="O3" s="158"/>
      <c r="P3" s="159"/>
      <c r="Q3"/>
    </row>
    <row r="4" spans="1:17" ht="12.75">
      <c r="A4" s="160" t="s">
        <v>23</v>
      </c>
      <c r="B4" s="96" t="s">
        <v>17</v>
      </c>
      <c r="C4" s="101">
        <v>1</v>
      </c>
      <c r="D4" s="102"/>
      <c r="E4" s="102">
        <v>2</v>
      </c>
      <c r="F4" s="102">
        <v>4</v>
      </c>
      <c r="G4" s="102"/>
      <c r="H4" s="102">
        <v>3</v>
      </c>
      <c r="I4" s="103"/>
      <c r="L4" s="111"/>
      <c r="M4" s="31"/>
      <c r="N4" s="31"/>
      <c r="O4" s="31"/>
      <c r="P4" s="112"/>
      <c r="Q4"/>
    </row>
    <row r="5" spans="1:17" ht="12.75">
      <c r="A5" s="161"/>
      <c r="B5" s="97" t="s">
        <v>13</v>
      </c>
      <c r="C5" s="22">
        <v>100</v>
      </c>
      <c r="D5" s="26"/>
      <c r="E5" s="26">
        <v>82</v>
      </c>
      <c r="F5" s="26">
        <v>84</v>
      </c>
      <c r="G5" s="26"/>
      <c r="H5" s="26"/>
      <c r="I5" s="40"/>
      <c r="L5" s="163" t="s">
        <v>36</v>
      </c>
      <c r="M5" s="164"/>
      <c r="N5" s="165">
        <v>12.21</v>
      </c>
      <c r="O5" s="165"/>
      <c r="P5" s="130" t="s">
        <v>51</v>
      </c>
      <c r="Q5"/>
    </row>
    <row r="6" spans="1:17" ht="12.75">
      <c r="A6" s="161"/>
      <c r="B6" s="98" t="s">
        <v>12</v>
      </c>
      <c r="C6" s="22">
        <v>1</v>
      </c>
      <c r="D6" s="26"/>
      <c r="E6" s="26">
        <v>8</v>
      </c>
      <c r="F6" s="26">
        <v>4</v>
      </c>
      <c r="G6" s="26"/>
      <c r="H6" s="26"/>
      <c r="I6" s="40"/>
      <c r="L6" s="163" t="s">
        <v>37</v>
      </c>
      <c r="M6" s="164"/>
      <c r="N6" s="165">
        <v>14.289</v>
      </c>
      <c r="O6" s="165"/>
      <c r="P6" s="130" t="s">
        <v>20</v>
      </c>
      <c r="Q6"/>
    </row>
    <row r="7" spans="1:17" ht="12.75">
      <c r="A7" s="161"/>
      <c r="B7" s="99" t="s">
        <v>19</v>
      </c>
      <c r="C7" s="126" t="s">
        <v>254</v>
      </c>
      <c r="D7" s="113"/>
      <c r="E7" s="113" t="s">
        <v>258</v>
      </c>
      <c r="F7" s="113" t="s">
        <v>262</v>
      </c>
      <c r="G7" s="117"/>
      <c r="H7" s="117"/>
      <c r="I7" s="118"/>
      <c r="L7" s="163" t="s">
        <v>38</v>
      </c>
      <c r="M7" s="164"/>
      <c r="N7" s="165">
        <v>14.068</v>
      </c>
      <c r="O7" s="165"/>
      <c r="P7" s="130" t="s">
        <v>54</v>
      </c>
      <c r="Q7"/>
    </row>
    <row r="8" spans="1:17" ht="13.5" thickBot="1">
      <c r="A8" s="162"/>
      <c r="B8" s="100" t="s">
        <v>14</v>
      </c>
      <c r="C8" s="23">
        <v>4</v>
      </c>
      <c r="D8" s="27"/>
      <c r="E8" s="27">
        <v>2</v>
      </c>
      <c r="F8" s="27">
        <v>3</v>
      </c>
      <c r="G8" s="27"/>
      <c r="H8" s="27"/>
      <c r="I8" s="41"/>
      <c r="L8" s="166" t="s">
        <v>39</v>
      </c>
      <c r="M8" s="167"/>
      <c r="N8" s="168">
        <v>13.211</v>
      </c>
      <c r="O8" s="168"/>
      <c r="P8" s="132" t="s">
        <v>20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0" t="s">
        <v>24</v>
      </c>
      <c r="B10" s="96" t="s">
        <v>17</v>
      </c>
      <c r="C10" s="90">
        <v>2</v>
      </c>
      <c r="D10" s="38"/>
      <c r="E10" s="38">
        <v>3</v>
      </c>
      <c r="F10" s="38">
        <v>1</v>
      </c>
      <c r="G10" s="38"/>
      <c r="H10" s="38">
        <v>4</v>
      </c>
      <c r="I10" s="39"/>
      <c r="Q10"/>
    </row>
    <row r="11" spans="1:17" ht="13.5" thickBot="1">
      <c r="A11" s="161"/>
      <c r="B11" s="97" t="s">
        <v>13</v>
      </c>
      <c r="C11" s="22">
        <v>95</v>
      </c>
      <c r="D11" s="26"/>
      <c r="E11" s="26">
        <v>90</v>
      </c>
      <c r="F11" s="26">
        <v>100</v>
      </c>
      <c r="G11" s="26"/>
      <c r="H11" s="26">
        <v>93</v>
      </c>
      <c r="I11" s="40"/>
      <c r="Q11"/>
    </row>
    <row r="12" spans="1:17" ht="14.25" thickBot="1" thickTop="1">
      <c r="A12" s="161"/>
      <c r="B12" s="98" t="s">
        <v>12</v>
      </c>
      <c r="C12" s="22">
        <v>1</v>
      </c>
      <c r="D12" s="26"/>
      <c r="E12" s="26">
        <v>3</v>
      </c>
      <c r="F12" s="26">
        <v>9</v>
      </c>
      <c r="G12" s="26"/>
      <c r="H12" s="26">
        <v>3</v>
      </c>
      <c r="I12" s="40"/>
      <c r="L12" s="157" t="s">
        <v>40</v>
      </c>
      <c r="M12" s="158"/>
      <c r="N12" s="158"/>
      <c r="O12" s="158"/>
      <c r="P12" s="159"/>
      <c r="Q12"/>
    </row>
    <row r="13" spans="1:17" ht="13.5" thickTop="1">
      <c r="A13" s="161"/>
      <c r="B13" s="99" t="s">
        <v>19</v>
      </c>
      <c r="C13" s="129" t="s">
        <v>255</v>
      </c>
      <c r="D13" s="117"/>
      <c r="E13" s="113" t="s">
        <v>259</v>
      </c>
      <c r="F13" s="113" t="s">
        <v>263</v>
      </c>
      <c r="G13" s="117"/>
      <c r="H13" s="113" t="s">
        <v>266</v>
      </c>
      <c r="I13" s="118"/>
      <c r="L13" s="111"/>
      <c r="M13" s="31"/>
      <c r="N13" s="31"/>
      <c r="O13" s="31"/>
      <c r="P13" s="112"/>
      <c r="Q13"/>
    </row>
    <row r="14" spans="1:17" ht="13.5" thickBot="1">
      <c r="A14" s="162"/>
      <c r="B14" s="100" t="s">
        <v>14</v>
      </c>
      <c r="C14" s="23">
        <v>3</v>
      </c>
      <c r="D14" s="27"/>
      <c r="E14" s="27">
        <v>1</v>
      </c>
      <c r="F14" s="27">
        <v>4</v>
      </c>
      <c r="G14" s="27"/>
      <c r="H14" s="27">
        <v>2</v>
      </c>
      <c r="I14" s="41"/>
      <c r="L14" s="176" t="s">
        <v>36</v>
      </c>
      <c r="M14" s="164"/>
      <c r="N14" s="169" t="s">
        <v>62</v>
      </c>
      <c r="O14" s="170"/>
      <c r="P14" s="171"/>
      <c r="Q14"/>
    </row>
    <row r="15" spans="1:17" ht="13.5" thickBot="1">
      <c r="A15" s="57"/>
      <c r="B15" s="42"/>
      <c r="L15" s="176" t="s">
        <v>37</v>
      </c>
      <c r="M15" s="164"/>
      <c r="N15" s="169" t="s">
        <v>63</v>
      </c>
      <c r="O15" s="170"/>
      <c r="P15" s="171"/>
      <c r="Q15"/>
    </row>
    <row r="16" spans="1:17" ht="12.75">
      <c r="A16" s="160" t="s">
        <v>25</v>
      </c>
      <c r="B16" s="96" t="s">
        <v>17</v>
      </c>
      <c r="C16" s="90">
        <v>3</v>
      </c>
      <c r="D16" s="38"/>
      <c r="E16" s="38">
        <v>4</v>
      </c>
      <c r="F16" s="38">
        <v>2</v>
      </c>
      <c r="G16" s="38"/>
      <c r="H16" s="38">
        <v>1</v>
      </c>
      <c r="I16" s="39"/>
      <c r="L16" s="176" t="s">
        <v>38</v>
      </c>
      <c r="M16" s="164"/>
      <c r="N16" s="169" t="s">
        <v>60</v>
      </c>
      <c r="O16" s="170"/>
      <c r="P16" s="171"/>
      <c r="Q16"/>
    </row>
    <row r="17" spans="1:17" ht="13.5" thickBot="1">
      <c r="A17" s="161"/>
      <c r="B17" s="97" t="s">
        <v>13</v>
      </c>
      <c r="C17" s="22">
        <v>83</v>
      </c>
      <c r="D17" s="26"/>
      <c r="E17" s="26">
        <v>96</v>
      </c>
      <c r="F17" s="26">
        <v>85</v>
      </c>
      <c r="G17" s="26"/>
      <c r="H17" s="26">
        <v>100</v>
      </c>
      <c r="I17" s="40"/>
      <c r="L17" s="172" t="s">
        <v>39</v>
      </c>
      <c r="M17" s="167"/>
      <c r="N17" s="173" t="s">
        <v>178</v>
      </c>
      <c r="O17" s="174"/>
      <c r="P17" s="175"/>
      <c r="Q17"/>
    </row>
    <row r="18" spans="1:17" ht="13.5" thickTop="1">
      <c r="A18" s="161"/>
      <c r="B18" s="98" t="s">
        <v>12</v>
      </c>
      <c r="C18" s="22">
        <v>9</v>
      </c>
      <c r="D18" s="26"/>
      <c r="E18" s="26">
        <v>2</v>
      </c>
      <c r="F18" s="26">
        <v>10</v>
      </c>
      <c r="G18" s="26"/>
      <c r="H18" s="26">
        <v>5</v>
      </c>
      <c r="I18" s="40"/>
      <c r="Q18"/>
    </row>
    <row r="19" spans="1:17" ht="12.75">
      <c r="A19" s="161"/>
      <c r="B19" s="99" t="s">
        <v>19</v>
      </c>
      <c r="C19" s="126" t="s">
        <v>256</v>
      </c>
      <c r="D19" s="117"/>
      <c r="E19" s="113" t="s">
        <v>260</v>
      </c>
      <c r="F19" s="113" t="s">
        <v>264</v>
      </c>
      <c r="G19" s="117"/>
      <c r="H19" s="113" t="s">
        <v>267</v>
      </c>
      <c r="I19" s="118"/>
      <c r="Q19"/>
    </row>
    <row r="20" spans="1:17" ht="13.5" thickBot="1">
      <c r="A20" s="162"/>
      <c r="B20" s="100" t="s">
        <v>14</v>
      </c>
      <c r="C20" s="23">
        <v>1</v>
      </c>
      <c r="D20" s="27"/>
      <c r="E20" s="27">
        <v>3</v>
      </c>
      <c r="F20" s="27">
        <v>2</v>
      </c>
      <c r="G20" s="27"/>
      <c r="H20" s="27">
        <v>4</v>
      </c>
      <c r="I20" s="41"/>
      <c r="Q20"/>
    </row>
    <row r="21" spans="1:17" ht="13.5" thickBot="1">
      <c r="A21" s="57"/>
      <c r="B21" s="42"/>
      <c r="Q21"/>
    </row>
    <row r="22" spans="1:17" ht="12.75">
      <c r="A22" s="160" t="s">
        <v>26</v>
      </c>
      <c r="B22" s="96" t="s">
        <v>17</v>
      </c>
      <c r="C22" s="90">
        <v>4</v>
      </c>
      <c r="D22" s="38"/>
      <c r="E22" s="38">
        <v>1</v>
      </c>
      <c r="F22" s="38">
        <v>3</v>
      </c>
      <c r="G22" s="38"/>
      <c r="H22" s="38">
        <v>2</v>
      </c>
      <c r="I22" s="39"/>
      <c r="Q22"/>
    </row>
    <row r="23" spans="1:17" ht="12.75">
      <c r="A23" s="161"/>
      <c r="B23" s="97" t="s">
        <v>13</v>
      </c>
      <c r="C23" s="22">
        <v>89</v>
      </c>
      <c r="D23" s="26"/>
      <c r="E23" s="26">
        <v>100</v>
      </c>
      <c r="F23" s="26">
        <v>80</v>
      </c>
      <c r="G23" s="26"/>
      <c r="H23" s="26">
        <v>82</v>
      </c>
      <c r="I23" s="40"/>
      <c r="Q23"/>
    </row>
    <row r="24" spans="1:17" ht="12.75">
      <c r="A24" s="161"/>
      <c r="B24" s="98" t="s">
        <v>12</v>
      </c>
      <c r="C24" s="22">
        <v>5</v>
      </c>
      <c r="D24" s="26"/>
      <c r="E24" s="26">
        <v>3</v>
      </c>
      <c r="F24" s="26">
        <v>8</v>
      </c>
      <c r="G24" s="26"/>
      <c r="H24" s="26">
        <v>6</v>
      </c>
      <c r="I24" s="40"/>
      <c r="L24" s="127"/>
      <c r="M24" s="128"/>
      <c r="N24" s="128"/>
      <c r="O24" s="128"/>
      <c r="P24" s="128"/>
      <c r="Q24"/>
    </row>
    <row r="25" spans="1:17" ht="12.75">
      <c r="A25" s="161"/>
      <c r="B25" s="99" t="s">
        <v>19</v>
      </c>
      <c r="C25" s="129" t="s">
        <v>257</v>
      </c>
      <c r="D25" s="117"/>
      <c r="E25" s="131" t="s">
        <v>261</v>
      </c>
      <c r="F25" s="131" t="s">
        <v>265</v>
      </c>
      <c r="G25" s="117"/>
      <c r="H25" s="113" t="s">
        <v>268</v>
      </c>
      <c r="I25" s="118"/>
      <c r="Q25"/>
    </row>
    <row r="26" spans="1:17" ht="13.5" thickBot="1">
      <c r="A26" s="162"/>
      <c r="B26" s="100" t="s">
        <v>14</v>
      </c>
      <c r="C26" s="23">
        <v>3</v>
      </c>
      <c r="D26" s="27"/>
      <c r="E26" s="27">
        <v>4</v>
      </c>
      <c r="F26" s="27">
        <v>1</v>
      </c>
      <c r="G26" s="27"/>
      <c r="H26" s="27">
        <v>2</v>
      </c>
      <c r="I26" s="41"/>
      <c r="Q26"/>
    </row>
    <row r="27" spans="1:17" ht="13.5" thickBot="1">
      <c r="A27" s="57"/>
      <c r="B27" s="42"/>
      <c r="Q27"/>
    </row>
    <row r="28" spans="1:17" ht="12.75">
      <c r="A28" s="160" t="s">
        <v>27</v>
      </c>
      <c r="B28" s="96" t="s">
        <v>17</v>
      </c>
      <c r="C28" s="90"/>
      <c r="D28" s="38"/>
      <c r="E28" s="38"/>
      <c r="F28" s="38"/>
      <c r="G28" s="38"/>
      <c r="H28" s="38"/>
      <c r="I28" s="39"/>
      <c r="Q28"/>
    </row>
    <row r="29" spans="1:17" ht="12.75">
      <c r="A29" s="161"/>
      <c r="B29" s="97" t="s">
        <v>13</v>
      </c>
      <c r="C29" s="22"/>
      <c r="D29" s="26"/>
      <c r="E29" s="26"/>
      <c r="F29" s="26"/>
      <c r="G29" s="26"/>
      <c r="H29" s="26"/>
      <c r="I29" s="40"/>
      <c r="Q29"/>
    </row>
    <row r="30" spans="1:17" ht="12.75">
      <c r="A30" s="161"/>
      <c r="B30" s="98" t="s">
        <v>12</v>
      </c>
      <c r="C30" s="22"/>
      <c r="D30" s="26"/>
      <c r="E30" s="26"/>
      <c r="F30" s="26"/>
      <c r="G30" s="26"/>
      <c r="H30" s="26"/>
      <c r="I30" s="40"/>
      <c r="Q30"/>
    </row>
    <row r="31" spans="1:17" ht="12.75">
      <c r="A31" s="161"/>
      <c r="B31" s="99" t="s">
        <v>19</v>
      </c>
      <c r="C31" s="116"/>
      <c r="D31" s="117"/>
      <c r="E31" s="117"/>
      <c r="F31" s="117"/>
      <c r="G31" s="117"/>
      <c r="H31" s="117"/>
      <c r="I31" s="118"/>
      <c r="Q31"/>
    </row>
    <row r="32" spans="1:17" ht="13.5" thickBot="1">
      <c r="A32" s="162"/>
      <c r="B32" s="100" t="s">
        <v>14</v>
      </c>
      <c r="C32" s="23"/>
      <c r="D32" s="27"/>
      <c r="E32" s="27"/>
      <c r="F32" s="27"/>
      <c r="G32" s="27"/>
      <c r="H32" s="27"/>
      <c r="I32" s="41"/>
      <c r="Q32"/>
    </row>
    <row r="33" spans="1:17" ht="13.5" thickBot="1">
      <c r="A33" s="57"/>
      <c r="B33" s="42"/>
      <c r="Q33"/>
    </row>
    <row r="34" spans="1:17" ht="12.75">
      <c r="A34" s="160" t="s">
        <v>28</v>
      </c>
      <c r="B34" s="96" t="s">
        <v>17</v>
      </c>
      <c r="C34" s="90"/>
      <c r="D34" s="38"/>
      <c r="E34" s="38"/>
      <c r="F34" s="38"/>
      <c r="G34" s="38"/>
      <c r="H34" s="38"/>
      <c r="I34" s="39"/>
      <c r="Q34"/>
    </row>
    <row r="35" spans="1:17" ht="12.75">
      <c r="A35" s="161"/>
      <c r="B35" s="97" t="s">
        <v>13</v>
      </c>
      <c r="C35" s="22"/>
      <c r="D35" s="26"/>
      <c r="E35" s="26"/>
      <c r="F35" s="26"/>
      <c r="G35" s="26"/>
      <c r="H35" s="26"/>
      <c r="I35" s="40"/>
      <c r="Q35"/>
    </row>
    <row r="36" spans="1:17" ht="12.75">
      <c r="A36" s="161"/>
      <c r="B36" s="98" t="s">
        <v>12</v>
      </c>
      <c r="C36" s="22"/>
      <c r="D36" s="26"/>
      <c r="E36" s="26"/>
      <c r="F36" s="26"/>
      <c r="G36" s="26"/>
      <c r="H36" s="26"/>
      <c r="I36" s="40"/>
      <c r="Q36"/>
    </row>
    <row r="37" spans="1:17" ht="12.75">
      <c r="A37" s="161"/>
      <c r="B37" s="99" t="s">
        <v>19</v>
      </c>
      <c r="C37" s="116"/>
      <c r="D37" s="117"/>
      <c r="E37" s="117"/>
      <c r="F37" s="117"/>
      <c r="G37" s="117"/>
      <c r="H37" s="117"/>
      <c r="I37" s="118"/>
      <c r="Q37"/>
    </row>
    <row r="38" spans="1:17" ht="13.5" thickBot="1">
      <c r="A38" s="162"/>
      <c r="B38" s="100" t="s">
        <v>14</v>
      </c>
      <c r="C38" s="23"/>
      <c r="D38" s="27"/>
      <c r="E38" s="27"/>
      <c r="F38" s="27"/>
      <c r="G38" s="27"/>
      <c r="H38" s="27"/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0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1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1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1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2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77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5</v>
      </c>
      <c r="E46" s="53">
        <f t="shared" si="0"/>
        <v>2</v>
      </c>
      <c r="F46" s="53">
        <f t="shared" si="0"/>
        <v>3</v>
      </c>
      <c r="G46" s="53">
        <f t="shared" si="0"/>
        <v>6</v>
      </c>
      <c r="H46" s="53">
        <f t="shared" si="0"/>
        <v>4</v>
      </c>
      <c r="I46" s="53">
        <f t="shared" si="0"/>
        <v>7</v>
      </c>
      <c r="Q46"/>
    </row>
    <row r="47" spans="1:17" ht="12.75">
      <c r="A47" s="178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Benny</v>
      </c>
      <c r="I47" s="40" t="str">
        <f>I3</f>
        <v>Gast</v>
      </c>
      <c r="Q47"/>
    </row>
    <row r="48" spans="1:17" ht="12.75">
      <c r="A48" s="178"/>
      <c r="B48" s="44" t="s">
        <v>14</v>
      </c>
      <c r="C48" s="26">
        <f aca="true" t="shared" si="2" ref="C48:I48">SUM(C44,C38,C32,C26,C20,C14,C8)</f>
        <v>11</v>
      </c>
      <c r="D48" s="26">
        <f t="shared" si="2"/>
        <v>0</v>
      </c>
      <c r="E48" s="26">
        <f t="shared" si="2"/>
        <v>10</v>
      </c>
      <c r="F48" s="26">
        <f t="shared" si="2"/>
        <v>10</v>
      </c>
      <c r="G48" s="26">
        <f t="shared" si="2"/>
        <v>0</v>
      </c>
      <c r="H48" s="26">
        <f t="shared" si="2"/>
        <v>8</v>
      </c>
      <c r="I48" s="40">
        <f t="shared" si="2"/>
        <v>0</v>
      </c>
      <c r="Q48"/>
    </row>
    <row r="49" spans="1:17" ht="12.75">
      <c r="A49" s="178"/>
      <c r="B49" s="43" t="s">
        <v>12</v>
      </c>
      <c r="C49" s="26">
        <f aca="true" t="shared" si="3" ref="C49:I49">SUM(C42,C36,C30,C24,C18,C12,C6)</f>
        <v>16</v>
      </c>
      <c r="D49" s="26">
        <f t="shared" si="3"/>
        <v>0</v>
      </c>
      <c r="E49" s="26">
        <f t="shared" si="3"/>
        <v>16</v>
      </c>
      <c r="F49" s="26">
        <f t="shared" si="3"/>
        <v>31</v>
      </c>
      <c r="G49" s="26">
        <f t="shared" si="3"/>
        <v>0</v>
      </c>
      <c r="H49" s="26">
        <f t="shared" si="3"/>
        <v>14</v>
      </c>
      <c r="I49" s="40">
        <f t="shared" si="3"/>
        <v>0</v>
      </c>
      <c r="Q49"/>
    </row>
    <row r="50" spans="1:17" ht="13.5" thickBot="1">
      <c r="A50" s="179"/>
      <c r="B50" s="55" t="s">
        <v>13</v>
      </c>
      <c r="C50" s="27">
        <f aca="true" t="shared" si="4" ref="C50:I50">SUM(C41,C35,C29,C23,C17,C11,C5)</f>
        <v>367</v>
      </c>
      <c r="D50" s="27">
        <f t="shared" si="4"/>
        <v>0</v>
      </c>
      <c r="E50" s="27">
        <f t="shared" si="4"/>
        <v>368</v>
      </c>
      <c r="F50" s="27">
        <f t="shared" si="4"/>
        <v>349</v>
      </c>
      <c r="G50" s="27">
        <f t="shared" si="4"/>
        <v>0</v>
      </c>
      <c r="H50" s="27">
        <f t="shared" si="4"/>
        <v>275</v>
      </c>
      <c r="I50" s="41">
        <f t="shared" si="4"/>
        <v>0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5.0004</v>
      </c>
      <c r="E52">
        <f t="shared" si="5"/>
        <v>2.0005</v>
      </c>
      <c r="F52">
        <f t="shared" si="5"/>
        <v>2.0006</v>
      </c>
      <c r="G52">
        <f t="shared" si="5"/>
        <v>5.0007</v>
      </c>
      <c r="H52">
        <f t="shared" si="5"/>
        <v>4.0008</v>
      </c>
      <c r="I52">
        <f t="shared" si="5"/>
        <v>5.0009</v>
      </c>
    </row>
  </sheetData>
  <sheetProtection/>
  <mergeCells count="26"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  <mergeCell ref="N16:P16"/>
    <mergeCell ref="L17:M17"/>
    <mergeCell ref="N17:P17"/>
    <mergeCell ref="A22:A26"/>
    <mergeCell ref="A10:A14"/>
    <mergeCell ref="L12:P12"/>
    <mergeCell ref="L14:M14"/>
    <mergeCell ref="N14:P14"/>
    <mergeCell ref="L15:M15"/>
    <mergeCell ref="N15:P15"/>
    <mergeCell ref="A28:A32"/>
    <mergeCell ref="A34:A38"/>
    <mergeCell ref="A40:A44"/>
    <mergeCell ref="A46:A50"/>
    <mergeCell ref="A16:A20"/>
    <mergeCell ref="L16:M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2.574218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270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51</v>
      </c>
      <c r="F3" s="105" t="s">
        <v>54</v>
      </c>
      <c r="G3" s="105" t="s">
        <v>89</v>
      </c>
      <c r="H3" s="105" t="s">
        <v>162</v>
      </c>
      <c r="I3" s="106" t="s">
        <v>291</v>
      </c>
      <c r="L3" s="157" t="s">
        <v>35</v>
      </c>
      <c r="M3" s="158"/>
      <c r="N3" s="158"/>
      <c r="O3" s="158"/>
      <c r="P3" s="159"/>
      <c r="Q3"/>
    </row>
    <row r="4" spans="1:17" ht="12.75">
      <c r="A4" s="160" t="s">
        <v>23</v>
      </c>
      <c r="B4" s="96" t="s">
        <v>17</v>
      </c>
      <c r="C4" s="101">
        <v>3</v>
      </c>
      <c r="D4" s="102">
        <v>2</v>
      </c>
      <c r="E4" s="102"/>
      <c r="F4" s="102">
        <v>4</v>
      </c>
      <c r="G4" s="102"/>
      <c r="H4" s="102">
        <v>1</v>
      </c>
      <c r="I4" s="103"/>
      <c r="L4" s="111"/>
      <c r="M4" s="31"/>
      <c r="N4" s="31"/>
      <c r="O4" s="31"/>
      <c r="P4" s="112"/>
      <c r="Q4"/>
    </row>
    <row r="5" spans="1:17" ht="12.75">
      <c r="A5" s="161"/>
      <c r="B5" s="97" t="s">
        <v>13</v>
      </c>
      <c r="C5" s="22">
        <v>90</v>
      </c>
      <c r="D5" s="26">
        <v>82</v>
      </c>
      <c r="E5" s="26"/>
      <c r="F5" s="26">
        <v>100</v>
      </c>
      <c r="G5" s="26"/>
      <c r="H5" s="26">
        <v>97</v>
      </c>
      <c r="I5" s="40"/>
      <c r="L5" s="163" t="s">
        <v>36</v>
      </c>
      <c r="M5" s="164"/>
      <c r="N5" s="165">
        <v>11.813</v>
      </c>
      <c r="O5" s="165"/>
      <c r="P5" s="130" t="s">
        <v>21</v>
      </c>
      <c r="Q5"/>
    </row>
    <row r="6" spans="1:17" ht="12.75">
      <c r="A6" s="161"/>
      <c r="B6" s="98" t="s">
        <v>12</v>
      </c>
      <c r="C6" s="22">
        <v>3</v>
      </c>
      <c r="D6" s="26">
        <v>19</v>
      </c>
      <c r="E6" s="26"/>
      <c r="F6" s="26">
        <v>3</v>
      </c>
      <c r="G6" s="26"/>
      <c r="H6" s="26">
        <v>5</v>
      </c>
      <c r="I6" s="40"/>
      <c r="L6" s="163" t="s">
        <v>37</v>
      </c>
      <c r="M6" s="164"/>
      <c r="N6" s="165">
        <v>12.778</v>
      </c>
      <c r="O6" s="165"/>
      <c r="P6" s="130" t="s">
        <v>54</v>
      </c>
      <c r="Q6"/>
    </row>
    <row r="7" spans="1:17" ht="12.75">
      <c r="A7" s="161"/>
      <c r="B7" s="99" t="s">
        <v>19</v>
      </c>
      <c r="C7" s="126" t="s">
        <v>271</v>
      </c>
      <c r="D7" s="113" t="s">
        <v>275</v>
      </c>
      <c r="E7" s="117"/>
      <c r="F7" s="134" t="s">
        <v>283</v>
      </c>
      <c r="G7" s="117"/>
      <c r="H7" s="134" t="s">
        <v>286</v>
      </c>
      <c r="I7" s="118"/>
      <c r="L7" s="163" t="s">
        <v>38</v>
      </c>
      <c r="M7" s="164"/>
      <c r="N7" s="165">
        <v>12.504</v>
      </c>
      <c r="O7" s="165"/>
      <c r="P7" s="130" t="s">
        <v>51</v>
      </c>
      <c r="Q7"/>
    </row>
    <row r="8" spans="1:17" ht="13.5" thickBot="1">
      <c r="A8" s="162"/>
      <c r="B8" s="100" t="s">
        <v>14</v>
      </c>
      <c r="C8" s="23">
        <v>2</v>
      </c>
      <c r="D8" s="27">
        <v>1</v>
      </c>
      <c r="E8" s="27"/>
      <c r="F8" s="27">
        <v>4</v>
      </c>
      <c r="G8" s="27"/>
      <c r="H8" s="27">
        <v>3</v>
      </c>
      <c r="I8" s="41"/>
      <c r="L8" s="166" t="s">
        <v>39</v>
      </c>
      <c r="M8" s="167"/>
      <c r="N8" s="168">
        <v>11.75</v>
      </c>
      <c r="O8" s="168"/>
      <c r="P8" s="132" t="s">
        <v>21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0" t="s">
        <v>24</v>
      </c>
      <c r="B10" s="96" t="s">
        <v>17</v>
      </c>
      <c r="C10" s="90">
        <v>4</v>
      </c>
      <c r="D10" s="38">
        <v>3</v>
      </c>
      <c r="E10" s="38">
        <v>1</v>
      </c>
      <c r="F10" s="38"/>
      <c r="G10" s="38"/>
      <c r="H10" s="38">
        <v>2</v>
      </c>
      <c r="I10" s="39"/>
      <c r="Q10"/>
    </row>
    <row r="11" spans="1:17" ht="13.5" thickBot="1">
      <c r="A11" s="161"/>
      <c r="B11" s="97" t="s">
        <v>13</v>
      </c>
      <c r="C11" s="22">
        <v>100</v>
      </c>
      <c r="D11" s="26">
        <v>76</v>
      </c>
      <c r="E11" s="26">
        <v>95</v>
      </c>
      <c r="F11" s="26"/>
      <c r="G11" s="26"/>
      <c r="H11" s="26">
        <v>82</v>
      </c>
      <c r="I11" s="40"/>
      <c r="Q11"/>
    </row>
    <row r="12" spans="1:17" ht="14.25" thickBot="1" thickTop="1">
      <c r="A12" s="161"/>
      <c r="B12" s="98" t="s">
        <v>12</v>
      </c>
      <c r="C12" s="22">
        <v>0</v>
      </c>
      <c r="D12" s="26">
        <v>18</v>
      </c>
      <c r="E12" s="26">
        <v>6</v>
      </c>
      <c r="F12" s="26"/>
      <c r="G12" s="26"/>
      <c r="H12" s="26">
        <v>2</v>
      </c>
      <c r="I12" s="40"/>
      <c r="L12" s="157" t="s">
        <v>40</v>
      </c>
      <c r="M12" s="158"/>
      <c r="N12" s="158"/>
      <c r="O12" s="158"/>
      <c r="P12" s="159"/>
      <c r="Q12"/>
    </row>
    <row r="13" spans="1:17" ht="13.5" thickTop="1">
      <c r="A13" s="161"/>
      <c r="B13" s="99" t="s">
        <v>19</v>
      </c>
      <c r="C13" s="135" t="s">
        <v>272</v>
      </c>
      <c r="D13" s="134" t="s">
        <v>276</v>
      </c>
      <c r="E13" s="134" t="s">
        <v>279</v>
      </c>
      <c r="F13" s="117"/>
      <c r="G13" s="117"/>
      <c r="H13" s="134" t="s">
        <v>287</v>
      </c>
      <c r="I13" s="118"/>
      <c r="L13" s="111"/>
      <c r="M13" s="31"/>
      <c r="N13" s="31"/>
      <c r="O13" s="31"/>
      <c r="P13" s="112"/>
      <c r="Q13"/>
    </row>
    <row r="14" spans="1:17" ht="13.5" thickBot="1">
      <c r="A14" s="162"/>
      <c r="B14" s="100" t="s">
        <v>14</v>
      </c>
      <c r="C14" s="23">
        <v>4</v>
      </c>
      <c r="D14" s="27">
        <v>1</v>
      </c>
      <c r="E14" s="27">
        <v>3</v>
      </c>
      <c r="F14" s="27"/>
      <c r="G14" s="27"/>
      <c r="H14" s="27">
        <v>2</v>
      </c>
      <c r="I14" s="41"/>
      <c r="L14" s="176" t="s">
        <v>36</v>
      </c>
      <c r="M14" s="164"/>
      <c r="N14" s="169" t="s">
        <v>178</v>
      </c>
      <c r="O14" s="170"/>
      <c r="P14" s="171"/>
      <c r="Q14"/>
    </row>
    <row r="15" spans="1:17" ht="13.5" thickBot="1">
      <c r="A15" s="57"/>
      <c r="B15" s="42"/>
      <c r="L15" s="176" t="s">
        <v>37</v>
      </c>
      <c r="M15" s="164"/>
      <c r="N15" s="169" t="s">
        <v>60</v>
      </c>
      <c r="O15" s="170"/>
      <c r="P15" s="171"/>
      <c r="Q15"/>
    </row>
    <row r="16" spans="1:17" ht="12.75">
      <c r="A16" s="160" t="s">
        <v>25</v>
      </c>
      <c r="B16" s="96" t="s">
        <v>17</v>
      </c>
      <c r="C16" s="90"/>
      <c r="D16" s="38">
        <v>4</v>
      </c>
      <c r="E16" s="38">
        <v>2</v>
      </c>
      <c r="F16" s="38">
        <v>1</v>
      </c>
      <c r="G16" s="38"/>
      <c r="H16" s="38">
        <v>3</v>
      </c>
      <c r="I16" s="39"/>
      <c r="L16" s="176" t="s">
        <v>38</v>
      </c>
      <c r="M16" s="164"/>
      <c r="N16" s="169" t="s">
        <v>62</v>
      </c>
      <c r="O16" s="170"/>
      <c r="P16" s="171"/>
      <c r="Q16"/>
    </row>
    <row r="17" spans="1:17" ht="13.5" thickBot="1">
      <c r="A17" s="161"/>
      <c r="B17" s="97" t="s">
        <v>13</v>
      </c>
      <c r="C17" s="22"/>
      <c r="D17" s="26">
        <v>100</v>
      </c>
      <c r="E17" s="26">
        <v>87</v>
      </c>
      <c r="F17" s="26">
        <v>98</v>
      </c>
      <c r="G17" s="26"/>
      <c r="H17" s="26">
        <v>81</v>
      </c>
      <c r="I17" s="40"/>
      <c r="L17" s="172" t="s">
        <v>39</v>
      </c>
      <c r="M17" s="167"/>
      <c r="N17" s="173" t="s">
        <v>63</v>
      </c>
      <c r="O17" s="174"/>
      <c r="P17" s="175"/>
      <c r="Q17"/>
    </row>
    <row r="18" spans="1:17" ht="13.5" thickTop="1">
      <c r="A18" s="161"/>
      <c r="B18" s="98" t="s">
        <v>12</v>
      </c>
      <c r="C18" s="22"/>
      <c r="D18" s="26">
        <v>6</v>
      </c>
      <c r="E18" s="26">
        <v>5</v>
      </c>
      <c r="F18" s="26">
        <v>2</v>
      </c>
      <c r="G18" s="26"/>
      <c r="H18" s="26">
        <v>8</v>
      </c>
      <c r="I18" s="40"/>
      <c r="Q18"/>
    </row>
    <row r="19" spans="1:17" ht="12.75">
      <c r="A19" s="161"/>
      <c r="B19" s="99" t="s">
        <v>19</v>
      </c>
      <c r="C19" s="116"/>
      <c r="D19" s="131" t="s">
        <v>277</v>
      </c>
      <c r="E19" s="134" t="s">
        <v>280</v>
      </c>
      <c r="F19" s="134" t="s">
        <v>284</v>
      </c>
      <c r="G19" s="117"/>
      <c r="H19" s="134" t="s">
        <v>288</v>
      </c>
      <c r="I19" s="118"/>
      <c r="Q19"/>
    </row>
    <row r="20" spans="1:17" ht="13.5" thickBot="1">
      <c r="A20" s="162"/>
      <c r="B20" s="100" t="s">
        <v>14</v>
      </c>
      <c r="C20" s="23"/>
      <c r="D20" s="27">
        <v>4</v>
      </c>
      <c r="E20" s="27">
        <v>2</v>
      </c>
      <c r="F20" s="27">
        <v>3</v>
      </c>
      <c r="G20" s="27"/>
      <c r="H20" s="27">
        <v>1</v>
      </c>
      <c r="I20" s="41"/>
      <c r="Q20"/>
    </row>
    <row r="21" spans="1:17" ht="13.5" thickBot="1">
      <c r="A21" s="57"/>
      <c r="B21" s="42"/>
      <c r="Q21"/>
    </row>
    <row r="22" spans="1:17" ht="12.75">
      <c r="A22" s="160" t="s">
        <v>26</v>
      </c>
      <c r="B22" s="96" t="s">
        <v>17</v>
      </c>
      <c r="C22" s="90">
        <v>1</v>
      </c>
      <c r="D22" s="38"/>
      <c r="E22" s="38">
        <v>3</v>
      </c>
      <c r="F22" s="38">
        <v>2</v>
      </c>
      <c r="G22" s="38"/>
      <c r="H22" s="38">
        <v>4</v>
      </c>
      <c r="I22" s="39"/>
      <c r="Q22"/>
    </row>
    <row r="23" spans="1:17" ht="12.75">
      <c r="A23" s="161"/>
      <c r="B23" s="97" t="s">
        <v>13</v>
      </c>
      <c r="C23" s="22">
        <v>100</v>
      </c>
      <c r="D23" s="26"/>
      <c r="E23" s="26">
        <v>88</v>
      </c>
      <c r="F23" s="26">
        <v>89</v>
      </c>
      <c r="G23" s="26"/>
      <c r="H23" s="26">
        <v>95</v>
      </c>
      <c r="I23" s="40"/>
      <c r="Q23"/>
    </row>
    <row r="24" spans="1:17" ht="12.75">
      <c r="A24" s="161"/>
      <c r="B24" s="98" t="s">
        <v>12</v>
      </c>
      <c r="C24" s="22">
        <v>4</v>
      </c>
      <c r="D24" s="26"/>
      <c r="E24" s="26">
        <v>7</v>
      </c>
      <c r="F24" s="26">
        <v>3</v>
      </c>
      <c r="G24" s="26"/>
      <c r="H24" s="26">
        <v>3</v>
      </c>
      <c r="I24" s="40"/>
      <c r="L24" s="127"/>
      <c r="M24" s="128"/>
      <c r="N24" s="128"/>
      <c r="O24" s="128"/>
      <c r="P24" s="128"/>
      <c r="Q24"/>
    </row>
    <row r="25" spans="1:17" ht="12.75">
      <c r="A25" s="161"/>
      <c r="B25" s="99" t="s">
        <v>19</v>
      </c>
      <c r="C25" s="135" t="s">
        <v>273</v>
      </c>
      <c r="D25" s="117"/>
      <c r="E25" s="131" t="s">
        <v>281</v>
      </c>
      <c r="F25" s="131" t="s">
        <v>285</v>
      </c>
      <c r="G25" s="117"/>
      <c r="H25" s="134" t="s">
        <v>289</v>
      </c>
      <c r="I25" s="118"/>
      <c r="Q25"/>
    </row>
    <row r="26" spans="1:17" ht="13.5" thickBot="1">
      <c r="A26" s="162"/>
      <c r="B26" s="100" t="s">
        <v>14</v>
      </c>
      <c r="C26" s="23">
        <v>4</v>
      </c>
      <c r="D26" s="27"/>
      <c r="E26" s="27">
        <v>1</v>
      </c>
      <c r="F26" s="27">
        <v>2</v>
      </c>
      <c r="G26" s="27"/>
      <c r="H26" s="27">
        <v>3</v>
      </c>
      <c r="I26" s="41"/>
      <c r="Q26"/>
    </row>
    <row r="27" spans="1:17" ht="13.5" thickBot="1">
      <c r="A27" s="57"/>
      <c r="B27" s="42"/>
      <c r="Q27"/>
    </row>
    <row r="28" spans="1:17" ht="12.75">
      <c r="A28" s="160" t="s">
        <v>27</v>
      </c>
      <c r="B28" s="96" t="s">
        <v>17</v>
      </c>
      <c r="C28" s="90">
        <v>2</v>
      </c>
      <c r="D28" s="38">
        <v>1</v>
      </c>
      <c r="E28" s="38">
        <v>4</v>
      </c>
      <c r="F28" s="38">
        <v>3</v>
      </c>
      <c r="G28" s="38"/>
      <c r="H28" s="38"/>
      <c r="I28" s="39"/>
      <c r="Q28"/>
    </row>
    <row r="29" spans="1:17" ht="12.75">
      <c r="A29" s="161"/>
      <c r="B29" s="97" t="s">
        <v>13</v>
      </c>
      <c r="C29" s="22">
        <v>92</v>
      </c>
      <c r="D29" s="26">
        <v>100</v>
      </c>
      <c r="E29" s="26">
        <v>99</v>
      </c>
      <c r="F29" s="26">
        <v>89</v>
      </c>
      <c r="G29" s="26"/>
      <c r="H29" s="26"/>
      <c r="I29" s="40"/>
      <c r="Q29"/>
    </row>
    <row r="30" spans="1:17" ht="12.75">
      <c r="A30" s="161"/>
      <c r="B30" s="98" t="s">
        <v>12</v>
      </c>
      <c r="C30" s="22">
        <v>1</v>
      </c>
      <c r="D30" s="26">
        <v>6</v>
      </c>
      <c r="E30" s="26">
        <v>7</v>
      </c>
      <c r="F30" s="26">
        <v>7</v>
      </c>
      <c r="G30" s="26"/>
      <c r="H30" s="26"/>
      <c r="I30" s="40"/>
      <c r="Q30"/>
    </row>
    <row r="31" spans="1:17" ht="12.75">
      <c r="A31" s="161"/>
      <c r="B31" s="99" t="s">
        <v>19</v>
      </c>
      <c r="C31" s="135" t="s">
        <v>274</v>
      </c>
      <c r="D31" s="131" t="s">
        <v>278</v>
      </c>
      <c r="E31" s="134" t="s">
        <v>282</v>
      </c>
      <c r="F31" s="134" t="s">
        <v>274</v>
      </c>
      <c r="G31" s="117"/>
      <c r="H31" s="117"/>
      <c r="I31" s="118"/>
      <c r="Q31"/>
    </row>
    <row r="32" spans="1:17" ht="13.5" thickBot="1">
      <c r="A32" s="162"/>
      <c r="B32" s="100" t="s">
        <v>14</v>
      </c>
      <c r="C32" s="23">
        <v>2</v>
      </c>
      <c r="D32" s="27">
        <v>4</v>
      </c>
      <c r="E32" s="27">
        <v>3</v>
      </c>
      <c r="F32" s="27">
        <v>1</v>
      </c>
      <c r="G32" s="27"/>
      <c r="H32" s="27"/>
      <c r="I32" s="41"/>
      <c r="Q32"/>
    </row>
    <row r="33" spans="1:17" ht="13.5" thickBot="1">
      <c r="A33" s="57"/>
      <c r="B33" s="42"/>
      <c r="Q33"/>
    </row>
    <row r="34" spans="1:17" ht="12.75">
      <c r="A34" s="160" t="s">
        <v>28</v>
      </c>
      <c r="B34" s="96" t="s">
        <v>17</v>
      </c>
      <c r="C34" s="90"/>
      <c r="D34" s="38"/>
      <c r="E34" s="38"/>
      <c r="F34" s="38"/>
      <c r="G34" s="38"/>
      <c r="H34" s="38"/>
      <c r="I34" s="39"/>
      <c r="Q34"/>
    </row>
    <row r="35" spans="1:17" ht="12.75">
      <c r="A35" s="161"/>
      <c r="B35" s="97" t="s">
        <v>13</v>
      </c>
      <c r="C35" s="22"/>
      <c r="D35" s="26"/>
      <c r="E35" s="26"/>
      <c r="F35" s="26"/>
      <c r="G35" s="26"/>
      <c r="H35" s="26"/>
      <c r="I35" s="40"/>
      <c r="Q35"/>
    </row>
    <row r="36" spans="1:17" ht="12.75">
      <c r="A36" s="161"/>
      <c r="B36" s="98" t="s">
        <v>12</v>
      </c>
      <c r="C36" s="22"/>
      <c r="D36" s="26"/>
      <c r="E36" s="26"/>
      <c r="F36" s="26"/>
      <c r="G36" s="26"/>
      <c r="H36" s="26"/>
      <c r="I36" s="40"/>
      <c r="Q36"/>
    </row>
    <row r="37" spans="1:17" ht="12.75">
      <c r="A37" s="161"/>
      <c r="B37" s="99" t="s">
        <v>19</v>
      </c>
      <c r="C37" s="116"/>
      <c r="D37" s="117"/>
      <c r="E37" s="117"/>
      <c r="F37" s="117"/>
      <c r="G37" s="117"/>
      <c r="H37" s="117"/>
      <c r="I37" s="118"/>
      <c r="Q37"/>
    </row>
    <row r="38" spans="1:17" ht="13.5" thickBot="1">
      <c r="A38" s="162"/>
      <c r="B38" s="100" t="s">
        <v>14</v>
      </c>
      <c r="C38" s="23"/>
      <c r="D38" s="27"/>
      <c r="E38" s="27"/>
      <c r="F38" s="27"/>
      <c r="G38" s="27"/>
      <c r="H38" s="27"/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0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1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1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1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2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77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2</v>
      </c>
      <c r="E46" s="53">
        <f t="shared" si="0"/>
        <v>4</v>
      </c>
      <c r="F46" s="53">
        <f t="shared" si="0"/>
        <v>3</v>
      </c>
      <c r="G46" s="53">
        <f t="shared" si="0"/>
        <v>6</v>
      </c>
      <c r="H46" s="53">
        <f t="shared" si="0"/>
        <v>5</v>
      </c>
      <c r="I46" s="53">
        <f t="shared" si="0"/>
        <v>7</v>
      </c>
      <c r="Q46"/>
    </row>
    <row r="47" spans="1:17" ht="12.75">
      <c r="A47" s="178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Benny</v>
      </c>
      <c r="I47" s="40" t="str">
        <f>I3</f>
        <v>Gast</v>
      </c>
      <c r="Q47"/>
    </row>
    <row r="48" spans="1:17" ht="12.75">
      <c r="A48" s="178"/>
      <c r="B48" s="44" t="s">
        <v>14</v>
      </c>
      <c r="C48" s="26">
        <f aca="true" t="shared" si="2" ref="C48:I48">SUM(C44,C38,C32,C26,C20,C14,C8)</f>
        <v>12</v>
      </c>
      <c r="D48" s="26">
        <f t="shared" si="2"/>
        <v>10</v>
      </c>
      <c r="E48" s="26">
        <f t="shared" si="2"/>
        <v>9</v>
      </c>
      <c r="F48" s="26">
        <f t="shared" si="2"/>
        <v>10</v>
      </c>
      <c r="G48" s="26">
        <f t="shared" si="2"/>
        <v>0</v>
      </c>
      <c r="H48" s="26">
        <f t="shared" si="2"/>
        <v>9</v>
      </c>
      <c r="I48" s="40">
        <f t="shared" si="2"/>
        <v>0</v>
      </c>
      <c r="Q48"/>
    </row>
    <row r="49" spans="1:17" ht="12.75">
      <c r="A49" s="178"/>
      <c r="B49" s="43" t="s">
        <v>12</v>
      </c>
      <c r="C49" s="26">
        <f aca="true" t="shared" si="3" ref="C49:I49">SUM(C42,C36,C30,C24,C18,C12,C6)</f>
        <v>8</v>
      </c>
      <c r="D49" s="26">
        <f t="shared" si="3"/>
        <v>49</v>
      </c>
      <c r="E49" s="26">
        <f t="shared" si="3"/>
        <v>25</v>
      </c>
      <c r="F49" s="26">
        <f t="shared" si="3"/>
        <v>15</v>
      </c>
      <c r="G49" s="26">
        <f t="shared" si="3"/>
        <v>0</v>
      </c>
      <c r="H49" s="26">
        <f t="shared" si="3"/>
        <v>18</v>
      </c>
      <c r="I49" s="40">
        <f t="shared" si="3"/>
        <v>0</v>
      </c>
      <c r="Q49"/>
    </row>
    <row r="50" spans="1:17" ht="13.5" thickBot="1">
      <c r="A50" s="179"/>
      <c r="B50" s="55" t="s">
        <v>13</v>
      </c>
      <c r="C50" s="27">
        <f aca="true" t="shared" si="4" ref="C50:I50">SUM(C41,C35,C29,C23,C17,C11,C5)</f>
        <v>382</v>
      </c>
      <c r="D50" s="27">
        <f t="shared" si="4"/>
        <v>358</v>
      </c>
      <c r="E50" s="27">
        <f t="shared" si="4"/>
        <v>369</v>
      </c>
      <c r="F50" s="27">
        <f t="shared" si="4"/>
        <v>376</v>
      </c>
      <c r="G50" s="27">
        <f t="shared" si="4"/>
        <v>0</v>
      </c>
      <c r="H50" s="27">
        <f t="shared" si="4"/>
        <v>355</v>
      </c>
      <c r="I50" s="41">
        <f t="shared" si="4"/>
        <v>0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2.0004</v>
      </c>
      <c r="E52">
        <f t="shared" si="5"/>
        <v>4.0005</v>
      </c>
      <c r="F52">
        <f t="shared" si="5"/>
        <v>2.0006</v>
      </c>
      <c r="G52">
        <f t="shared" si="5"/>
        <v>6.0007</v>
      </c>
      <c r="H52">
        <f t="shared" si="5"/>
        <v>4.0008</v>
      </c>
      <c r="I52">
        <f t="shared" si="5"/>
        <v>6.0009</v>
      </c>
    </row>
  </sheetData>
  <sheetProtection/>
  <mergeCells count="26"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  <mergeCell ref="N16:P16"/>
    <mergeCell ref="L17:M17"/>
    <mergeCell ref="N17:P17"/>
    <mergeCell ref="A22:A26"/>
    <mergeCell ref="A10:A14"/>
    <mergeCell ref="L12:P12"/>
    <mergeCell ref="L14:M14"/>
    <mergeCell ref="N14:P14"/>
    <mergeCell ref="L15:M15"/>
    <mergeCell ref="N15:P15"/>
    <mergeCell ref="A28:A32"/>
    <mergeCell ref="A34:A38"/>
    <mergeCell ref="A40:A44"/>
    <mergeCell ref="A46:A50"/>
    <mergeCell ref="A16:A20"/>
    <mergeCell ref="L16:M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2.574218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292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51</v>
      </c>
      <c r="F3" s="105" t="s">
        <v>54</v>
      </c>
      <c r="G3" s="105" t="s">
        <v>89</v>
      </c>
      <c r="H3" s="105" t="s">
        <v>162</v>
      </c>
      <c r="I3" s="106" t="s">
        <v>291</v>
      </c>
      <c r="L3" s="157" t="s">
        <v>35</v>
      </c>
      <c r="M3" s="158"/>
      <c r="N3" s="158"/>
      <c r="O3" s="158"/>
      <c r="P3" s="159"/>
      <c r="Q3"/>
    </row>
    <row r="4" spans="1:17" ht="12.75">
      <c r="A4" s="160" t="s">
        <v>23</v>
      </c>
      <c r="B4" s="96" t="s">
        <v>17</v>
      </c>
      <c r="C4" s="101">
        <v>3</v>
      </c>
      <c r="D4" s="102"/>
      <c r="E4" s="102">
        <v>2</v>
      </c>
      <c r="F4" s="102"/>
      <c r="G4" s="102"/>
      <c r="H4" s="102">
        <v>4</v>
      </c>
      <c r="I4" s="103">
        <v>1</v>
      </c>
      <c r="L4" s="111"/>
      <c r="M4" s="31"/>
      <c r="N4" s="31"/>
      <c r="O4" s="31"/>
      <c r="P4" s="112"/>
      <c r="Q4"/>
    </row>
    <row r="5" spans="1:17" ht="12.75">
      <c r="A5" s="161"/>
      <c r="B5" s="97" t="s">
        <v>13</v>
      </c>
      <c r="C5" s="22">
        <v>99</v>
      </c>
      <c r="D5" s="26"/>
      <c r="E5" s="26">
        <v>100</v>
      </c>
      <c r="F5" s="26"/>
      <c r="G5" s="26"/>
      <c r="H5" s="26">
        <v>87</v>
      </c>
      <c r="I5" s="40">
        <v>81</v>
      </c>
      <c r="L5" s="163" t="s">
        <v>36</v>
      </c>
      <c r="M5" s="164"/>
      <c r="N5" s="165"/>
      <c r="O5" s="165"/>
      <c r="P5" s="119"/>
      <c r="Q5"/>
    </row>
    <row r="6" spans="1:17" ht="12.75">
      <c r="A6" s="161"/>
      <c r="B6" s="98" t="s">
        <v>12</v>
      </c>
      <c r="C6" s="22">
        <v>0</v>
      </c>
      <c r="D6" s="26"/>
      <c r="E6" s="26">
        <v>4</v>
      </c>
      <c r="F6" s="26"/>
      <c r="G6" s="26"/>
      <c r="H6" s="26">
        <v>3</v>
      </c>
      <c r="I6" s="40">
        <v>6</v>
      </c>
      <c r="L6" s="163" t="s">
        <v>37</v>
      </c>
      <c r="M6" s="164"/>
      <c r="N6" s="165"/>
      <c r="O6" s="165"/>
      <c r="P6" s="119"/>
      <c r="Q6"/>
    </row>
    <row r="7" spans="1:17" ht="12.75">
      <c r="A7" s="161"/>
      <c r="B7" s="99" t="s">
        <v>19</v>
      </c>
      <c r="C7" s="126" t="s">
        <v>295</v>
      </c>
      <c r="D7" s="113"/>
      <c r="E7" s="113" t="s">
        <v>303</v>
      </c>
      <c r="F7" s="117"/>
      <c r="G7" s="117"/>
      <c r="H7" s="113" t="s">
        <v>311</v>
      </c>
      <c r="I7" s="133" t="s">
        <v>315</v>
      </c>
      <c r="L7" s="163" t="s">
        <v>38</v>
      </c>
      <c r="M7" s="164"/>
      <c r="N7" s="165"/>
      <c r="O7" s="165"/>
      <c r="P7" s="119"/>
      <c r="Q7"/>
    </row>
    <row r="8" spans="1:17" ht="13.5" thickBot="1">
      <c r="A8" s="162"/>
      <c r="B8" s="100" t="s">
        <v>14</v>
      </c>
      <c r="C8" s="23">
        <v>3</v>
      </c>
      <c r="D8" s="27"/>
      <c r="E8" s="27">
        <v>4</v>
      </c>
      <c r="F8" s="27"/>
      <c r="G8" s="27"/>
      <c r="H8" s="27">
        <v>2</v>
      </c>
      <c r="I8" s="41">
        <v>1</v>
      </c>
      <c r="L8" s="166" t="s">
        <v>39</v>
      </c>
      <c r="M8" s="167"/>
      <c r="N8" s="168"/>
      <c r="O8" s="168"/>
      <c r="P8" s="120"/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0" t="s">
        <v>24</v>
      </c>
      <c r="B10" s="96" t="s">
        <v>17</v>
      </c>
      <c r="C10" s="90">
        <v>4</v>
      </c>
      <c r="D10" s="38">
        <v>1</v>
      </c>
      <c r="E10" s="38">
        <v>3</v>
      </c>
      <c r="F10" s="38"/>
      <c r="G10" s="38"/>
      <c r="H10" s="38"/>
      <c r="I10" s="39">
        <v>2</v>
      </c>
      <c r="Q10"/>
    </row>
    <row r="11" spans="1:17" ht="13.5" thickBot="1">
      <c r="A11" s="161"/>
      <c r="B11" s="97" t="s">
        <v>13</v>
      </c>
      <c r="C11" s="22">
        <v>100</v>
      </c>
      <c r="D11" s="26">
        <v>98</v>
      </c>
      <c r="E11" s="26">
        <v>95</v>
      </c>
      <c r="F11" s="26"/>
      <c r="G11" s="26"/>
      <c r="H11" s="26"/>
      <c r="I11" s="40">
        <v>84</v>
      </c>
      <c r="Q11"/>
    </row>
    <row r="12" spans="1:17" ht="14.25" thickBot="1" thickTop="1">
      <c r="A12" s="161"/>
      <c r="B12" s="98" t="s">
        <v>12</v>
      </c>
      <c r="C12" s="22">
        <v>0</v>
      </c>
      <c r="D12" s="26">
        <v>2</v>
      </c>
      <c r="E12" s="26">
        <v>6</v>
      </c>
      <c r="F12" s="26"/>
      <c r="G12" s="26"/>
      <c r="H12" s="26"/>
      <c r="I12" s="40">
        <v>5</v>
      </c>
      <c r="L12" s="157" t="s">
        <v>40</v>
      </c>
      <c r="M12" s="158"/>
      <c r="N12" s="158"/>
      <c r="O12" s="158"/>
      <c r="P12" s="159"/>
      <c r="Q12"/>
    </row>
    <row r="13" spans="1:17" ht="13.5" thickTop="1">
      <c r="A13" s="161"/>
      <c r="B13" s="99" t="s">
        <v>19</v>
      </c>
      <c r="C13" s="126" t="s">
        <v>296</v>
      </c>
      <c r="D13" s="113" t="s">
        <v>299</v>
      </c>
      <c r="E13" s="113" t="s">
        <v>304</v>
      </c>
      <c r="F13" s="117"/>
      <c r="G13" s="117"/>
      <c r="H13" s="117"/>
      <c r="I13" s="133" t="s">
        <v>316</v>
      </c>
      <c r="L13" s="111"/>
      <c r="M13" s="31"/>
      <c r="N13" s="31"/>
      <c r="O13" s="31"/>
      <c r="P13" s="112"/>
      <c r="Q13"/>
    </row>
    <row r="14" spans="1:17" ht="13.5" thickBot="1">
      <c r="A14" s="162"/>
      <c r="B14" s="100" t="s">
        <v>14</v>
      </c>
      <c r="C14" s="23">
        <v>4</v>
      </c>
      <c r="D14" s="27">
        <v>3</v>
      </c>
      <c r="E14" s="27">
        <v>2</v>
      </c>
      <c r="F14" s="27"/>
      <c r="G14" s="27"/>
      <c r="H14" s="27"/>
      <c r="I14" s="41">
        <v>1</v>
      </c>
      <c r="L14" s="176" t="s">
        <v>36</v>
      </c>
      <c r="M14" s="164"/>
      <c r="N14" s="169" t="s">
        <v>60</v>
      </c>
      <c r="O14" s="170"/>
      <c r="P14" s="171"/>
      <c r="Q14"/>
    </row>
    <row r="15" spans="1:17" ht="13.5" thickBot="1">
      <c r="A15" s="57"/>
      <c r="B15" s="42"/>
      <c r="L15" s="176" t="s">
        <v>37</v>
      </c>
      <c r="M15" s="164"/>
      <c r="N15" s="169" t="s">
        <v>62</v>
      </c>
      <c r="O15" s="170"/>
      <c r="P15" s="171"/>
      <c r="Q15"/>
    </row>
    <row r="16" spans="1:17" ht="12.75">
      <c r="A16" s="160" t="s">
        <v>25</v>
      </c>
      <c r="B16" s="96" t="s">
        <v>17</v>
      </c>
      <c r="C16" s="90"/>
      <c r="D16" s="38">
        <v>2</v>
      </c>
      <c r="E16" s="38">
        <v>4</v>
      </c>
      <c r="F16" s="38">
        <v>1</v>
      </c>
      <c r="G16" s="38"/>
      <c r="H16" s="38"/>
      <c r="I16" s="39">
        <v>3</v>
      </c>
      <c r="L16" s="176" t="s">
        <v>38</v>
      </c>
      <c r="M16" s="164"/>
      <c r="N16" s="169" t="s">
        <v>63</v>
      </c>
      <c r="O16" s="170"/>
      <c r="P16" s="171"/>
      <c r="Q16"/>
    </row>
    <row r="17" spans="1:17" ht="13.5" thickBot="1">
      <c r="A17" s="161"/>
      <c r="B17" s="97" t="s">
        <v>13</v>
      </c>
      <c r="C17" s="22"/>
      <c r="D17" s="26">
        <v>98</v>
      </c>
      <c r="E17" s="26">
        <v>100</v>
      </c>
      <c r="F17" s="26">
        <v>97</v>
      </c>
      <c r="G17" s="26"/>
      <c r="H17" s="26"/>
      <c r="I17" s="40">
        <v>81</v>
      </c>
      <c r="L17" s="172" t="s">
        <v>39</v>
      </c>
      <c r="M17" s="167"/>
      <c r="N17" s="173" t="s">
        <v>178</v>
      </c>
      <c r="O17" s="174"/>
      <c r="P17" s="175"/>
      <c r="Q17"/>
    </row>
    <row r="18" spans="1:17" ht="13.5" thickTop="1">
      <c r="A18" s="161"/>
      <c r="B18" s="98" t="s">
        <v>12</v>
      </c>
      <c r="C18" s="22"/>
      <c r="D18" s="26">
        <v>4</v>
      </c>
      <c r="E18" s="26">
        <v>1</v>
      </c>
      <c r="F18" s="26">
        <v>0</v>
      </c>
      <c r="G18" s="26"/>
      <c r="H18" s="26"/>
      <c r="I18" s="40">
        <v>5</v>
      </c>
      <c r="Q18"/>
    </row>
    <row r="19" spans="1:17" ht="12.75">
      <c r="A19" s="161"/>
      <c r="B19" s="99" t="s">
        <v>19</v>
      </c>
      <c r="C19" s="116"/>
      <c r="D19" s="113" t="s">
        <v>300</v>
      </c>
      <c r="E19" s="113" t="s">
        <v>305</v>
      </c>
      <c r="F19" s="113" t="s">
        <v>307</v>
      </c>
      <c r="G19" s="117"/>
      <c r="H19" s="117"/>
      <c r="I19" s="133" t="s">
        <v>317</v>
      </c>
      <c r="Q19"/>
    </row>
    <row r="20" spans="1:17" ht="13.5" thickBot="1">
      <c r="A20" s="162"/>
      <c r="B20" s="100" t="s">
        <v>14</v>
      </c>
      <c r="C20" s="23"/>
      <c r="D20" s="27">
        <v>3</v>
      </c>
      <c r="E20" s="27">
        <v>4</v>
      </c>
      <c r="F20" s="27">
        <v>2</v>
      </c>
      <c r="G20" s="27"/>
      <c r="H20" s="27"/>
      <c r="I20" s="41">
        <v>1</v>
      </c>
      <c r="Q20"/>
    </row>
    <row r="21" spans="1:17" ht="13.5" thickBot="1">
      <c r="A21" s="57"/>
      <c r="B21" s="42"/>
      <c r="Q21"/>
    </row>
    <row r="22" spans="1:17" ht="12.75">
      <c r="A22" s="160" t="s">
        <v>26</v>
      </c>
      <c r="B22" s="96" t="s">
        <v>17</v>
      </c>
      <c r="C22" s="90"/>
      <c r="D22" s="38">
        <v>3</v>
      </c>
      <c r="E22" s="38"/>
      <c r="F22" s="38">
        <v>2</v>
      </c>
      <c r="G22" s="38"/>
      <c r="H22" s="38">
        <v>1</v>
      </c>
      <c r="I22" s="39">
        <v>4</v>
      </c>
      <c r="Q22"/>
    </row>
    <row r="23" spans="1:17" ht="13.5" thickBot="1">
      <c r="A23" s="161"/>
      <c r="B23" s="97" t="s">
        <v>13</v>
      </c>
      <c r="C23" s="22"/>
      <c r="D23" s="26">
        <v>100</v>
      </c>
      <c r="E23" s="26"/>
      <c r="F23" s="26">
        <v>99</v>
      </c>
      <c r="G23" s="26"/>
      <c r="H23" s="26">
        <v>90</v>
      </c>
      <c r="I23" s="40">
        <v>86</v>
      </c>
      <c r="Q23"/>
    </row>
    <row r="24" spans="1:17" ht="13.5" thickBot="1">
      <c r="A24" s="161"/>
      <c r="B24" s="98" t="s">
        <v>12</v>
      </c>
      <c r="C24" s="22"/>
      <c r="D24" s="26">
        <v>3</v>
      </c>
      <c r="E24" s="26"/>
      <c r="F24" s="26">
        <v>5</v>
      </c>
      <c r="G24" s="26"/>
      <c r="H24" s="26">
        <v>15</v>
      </c>
      <c r="I24" s="40">
        <v>7</v>
      </c>
      <c r="L24" s="180" t="s">
        <v>293</v>
      </c>
      <c r="M24" s="181"/>
      <c r="N24" s="181"/>
      <c r="O24" s="181"/>
      <c r="P24" s="182"/>
      <c r="Q24"/>
    </row>
    <row r="25" spans="1:17" ht="12.75">
      <c r="A25" s="161"/>
      <c r="B25" s="99" t="s">
        <v>19</v>
      </c>
      <c r="C25" s="116"/>
      <c r="D25" s="113" t="s">
        <v>301</v>
      </c>
      <c r="E25" s="117"/>
      <c r="F25" s="113" t="s">
        <v>308</v>
      </c>
      <c r="G25" s="117"/>
      <c r="H25" s="113" t="s">
        <v>312</v>
      </c>
      <c r="I25" s="133" t="s">
        <v>318</v>
      </c>
      <c r="Q25"/>
    </row>
    <row r="26" spans="1:17" ht="13.5" thickBot="1">
      <c r="A26" s="162"/>
      <c r="B26" s="100" t="s">
        <v>14</v>
      </c>
      <c r="C26" s="23"/>
      <c r="D26" s="27">
        <v>4</v>
      </c>
      <c r="E26" s="27"/>
      <c r="F26" s="27">
        <v>3</v>
      </c>
      <c r="G26" s="27"/>
      <c r="H26" s="27">
        <v>2</v>
      </c>
      <c r="I26" s="41">
        <v>1</v>
      </c>
      <c r="Q26"/>
    </row>
    <row r="27" spans="1:17" ht="13.5" thickBot="1">
      <c r="A27" s="57"/>
      <c r="B27" s="42"/>
      <c r="Q27"/>
    </row>
    <row r="28" spans="1:17" ht="12.75">
      <c r="A28" s="160" t="s">
        <v>27</v>
      </c>
      <c r="B28" s="96" t="s">
        <v>17</v>
      </c>
      <c r="C28" s="90">
        <v>1</v>
      </c>
      <c r="D28" s="38">
        <v>4</v>
      </c>
      <c r="E28" s="38"/>
      <c r="F28" s="38">
        <v>3</v>
      </c>
      <c r="G28" s="38"/>
      <c r="H28" s="38">
        <v>2</v>
      </c>
      <c r="I28" s="39"/>
      <c r="Q28"/>
    </row>
    <row r="29" spans="1:17" ht="12.75">
      <c r="A29" s="161"/>
      <c r="B29" s="97" t="s">
        <v>13</v>
      </c>
      <c r="C29" s="22">
        <v>100</v>
      </c>
      <c r="D29" s="26">
        <v>99</v>
      </c>
      <c r="E29" s="26"/>
      <c r="F29" s="26">
        <v>89</v>
      </c>
      <c r="G29" s="26"/>
      <c r="H29" s="26">
        <v>74</v>
      </c>
      <c r="I29" s="40"/>
      <c r="Q29"/>
    </row>
    <row r="30" spans="1:17" ht="12.75">
      <c r="A30" s="161"/>
      <c r="B30" s="98" t="s">
        <v>12</v>
      </c>
      <c r="C30" s="22">
        <v>0</v>
      </c>
      <c r="D30" s="26">
        <v>2</v>
      </c>
      <c r="E30" s="26"/>
      <c r="F30" s="26">
        <v>4</v>
      </c>
      <c r="G30" s="26"/>
      <c r="H30" s="26">
        <v>19</v>
      </c>
      <c r="I30" s="40"/>
      <c r="Q30"/>
    </row>
    <row r="31" spans="1:17" ht="12.75">
      <c r="A31" s="161"/>
      <c r="B31" s="99" t="s">
        <v>19</v>
      </c>
      <c r="C31" s="126" t="s">
        <v>297</v>
      </c>
      <c r="D31" s="113" t="s">
        <v>302</v>
      </c>
      <c r="E31" s="117"/>
      <c r="F31" s="113" t="s">
        <v>309</v>
      </c>
      <c r="G31" s="117"/>
      <c r="H31" s="113" t="s">
        <v>313</v>
      </c>
      <c r="I31" s="118"/>
      <c r="Q31"/>
    </row>
    <row r="32" spans="1:17" ht="13.5" thickBot="1">
      <c r="A32" s="162"/>
      <c r="B32" s="100" t="s">
        <v>14</v>
      </c>
      <c r="C32" s="23">
        <v>4</v>
      </c>
      <c r="D32" s="27">
        <v>3</v>
      </c>
      <c r="E32" s="27"/>
      <c r="F32" s="27">
        <v>2</v>
      </c>
      <c r="G32" s="27"/>
      <c r="H32" s="27">
        <v>1</v>
      </c>
      <c r="I32" s="41"/>
      <c r="Q32"/>
    </row>
    <row r="33" spans="1:17" ht="13.5" thickBot="1">
      <c r="A33" s="57"/>
      <c r="B33" s="42"/>
      <c r="Q33"/>
    </row>
    <row r="34" spans="1:17" ht="12.75">
      <c r="A34" s="160" t="s">
        <v>28</v>
      </c>
      <c r="B34" s="96" t="s">
        <v>17</v>
      </c>
      <c r="C34" s="90">
        <v>2</v>
      </c>
      <c r="D34" s="38"/>
      <c r="E34" s="38">
        <v>1</v>
      </c>
      <c r="F34" s="38">
        <v>4</v>
      </c>
      <c r="G34" s="38"/>
      <c r="H34" s="38">
        <v>3</v>
      </c>
      <c r="I34" s="39"/>
      <c r="Q34"/>
    </row>
    <row r="35" spans="1:17" ht="12.75">
      <c r="A35" s="161"/>
      <c r="B35" s="97" t="s">
        <v>13</v>
      </c>
      <c r="C35" s="22">
        <v>95</v>
      </c>
      <c r="D35" s="26"/>
      <c r="E35" s="26">
        <v>96</v>
      </c>
      <c r="F35" s="26">
        <v>100</v>
      </c>
      <c r="G35" s="26"/>
      <c r="H35" s="26">
        <v>77</v>
      </c>
      <c r="I35" s="40"/>
      <c r="Q35"/>
    </row>
    <row r="36" spans="1:17" ht="12.75">
      <c r="A36" s="161"/>
      <c r="B36" s="98" t="s">
        <v>12</v>
      </c>
      <c r="C36" s="22">
        <v>4</v>
      </c>
      <c r="D36" s="26"/>
      <c r="E36" s="26">
        <v>8</v>
      </c>
      <c r="F36" s="26">
        <v>4</v>
      </c>
      <c r="G36" s="26"/>
      <c r="H36" s="26">
        <v>19</v>
      </c>
      <c r="I36" s="40"/>
      <c r="Q36"/>
    </row>
    <row r="37" spans="1:17" ht="12.75">
      <c r="A37" s="161"/>
      <c r="B37" s="99" t="s">
        <v>19</v>
      </c>
      <c r="C37" s="126" t="s">
        <v>298</v>
      </c>
      <c r="D37" s="117"/>
      <c r="E37" s="113" t="s">
        <v>306</v>
      </c>
      <c r="F37" s="113" t="s">
        <v>310</v>
      </c>
      <c r="G37" s="117"/>
      <c r="H37" s="113" t="s">
        <v>314</v>
      </c>
      <c r="I37" s="118"/>
      <c r="Q37"/>
    </row>
    <row r="38" spans="1:17" ht="13.5" thickBot="1">
      <c r="A38" s="162"/>
      <c r="B38" s="100" t="s">
        <v>14</v>
      </c>
      <c r="C38" s="23">
        <v>2</v>
      </c>
      <c r="D38" s="27"/>
      <c r="E38" s="27">
        <v>3</v>
      </c>
      <c r="F38" s="27">
        <v>4</v>
      </c>
      <c r="G38" s="27"/>
      <c r="H38" s="27">
        <v>1</v>
      </c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0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1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1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1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2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77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2</v>
      </c>
      <c r="E46" s="53">
        <f t="shared" si="0"/>
        <v>3</v>
      </c>
      <c r="F46" s="53">
        <f t="shared" si="0"/>
        <v>4</v>
      </c>
      <c r="G46" s="53">
        <f t="shared" si="0"/>
        <v>7</v>
      </c>
      <c r="H46" s="53">
        <f t="shared" si="0"/>
        <v>5</v>
      </c>
      <c r="I46" s="53">
        <f t="shared" si="0"/>
        <v>6</v>
      </c>
      <c r="Q46"/>
    </row>
    <row r="47" spans="1:17" ht="12.75">
      <c r="A47" s="178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Benny</v>
      </c>
      <c r="I47" s="40" t="str">
        <f>I3</f>
        <v>Gast</v>
      </c>
      <c r="Q47"/>
    </row>
    <row r="48" spans="1:17" ht="12.75">
      <c r="A48" s="178"/>
      <c r="B48" s="44" t="s">
        <v>14</v>
      </c>
      <c r="C48" s="26">
        <f aca="true" t="shared" si="2" ref="C48:I48">SUM(C44,C38,C32,C26,C20,C14,C8)</f>
        <v>13</v>
      </c>
      <c r="D48" s="26">
        <f t="shared" si="2"/>
        <v>13</v>
      </c>
      <c r="E48" s="26">
        <f t="shared" si="2"/>
        <v>13</v>
      </c>
      <c r="F48" s="26">
        <f t="shared" si="2"/>
        <v>11</v>
      </c>
      <c r="G48" s="26">
        <f t="shared" si="2"/>
        <v>0</v>
      </c>
      <c r="H48" s="26">
        <f t="shared" si="2"/>
        <v>6</v>
      </c>
      <c r="I48" s="40">
        <f t="shared" si="2"/>
        <v>4</v>
      </c>
      <c r="Q48"/>
    </row>
    <row r="49" spans="1:17" ht="12.75">
      <c r="A49" s="178"/>
      <c r="B49" s="43" t="s">
        <v>12</v>
      </c>
      <c r="C49" s="26">
        <f aca="true" t="shared" si="3" ref="C49:I49">SUM(C42,C36,C30,C24,C18,C12,C6)</f>
        <v>4</v>
      </c>
      <c r="D49" s="26">
        <f t="shared" si="3"/>
        <v>11</v>
      </c>
      <c r="E49" s="26">
        <f t="shared" si="3"/>
        <v>19</v>
      </c>
      <c r="F49" s="26">
        <f t="shared" si="3"/>
        <v>13</v>
      </c>
      <c r="G49" s="26">
        <f t="shared" si="3"/>
        <v>0</v>
      </c>
      <c r="H49" s="26">
        <f t="shared" si="3"/>
        <v>56</v>
      </c>
      <c r="I49" s="40">
        <f t="shared" si="3"/>
        <v>23</v>
      </c>
      <c r="Q49"/>
    </row>
    <row r="50" spans="1:17" ht="13.5" thickBot="1">
      <c r="A50" s="179"/>
      <c r="B50" s="55" t="s">
        <v>13</v>
      </c>
      <c r="C50" s="27">
        <f aca="true" t="shared" si="4" ref="C50:I50">SUM(C41,C35,C29,C23,C17,C11,C5)</f>
        <v>394</v>
      </c>
      <c r="D50" s="27">
        <f t="shared" si="4"/>
        <v>395</v>
      </c>
      <c r="E50" s="27">
        <f t="shared" si="4"/>
        <v>391</v>
      </c>
      <c r="F50" s="27">
        <f t="shared" si="4"/>
        <v>385</v>
      </c>
      <c r="G50" s="27">
        <f t="shared" si="4"/>
        <v>0</v>
      </c>
      <c r="H50" s="27">
        <f t="shared" si="4"/>
        <v>328</v>
      </c>
      <c r="I50" s="41">
        <f t="shared" si="4"/>
        <v>332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1.0004</v>
      </c>
      <c r="E52">
        <f t="shared" si="5"/>
        <v>1.0005</v>
      </c>
      <c r="F52">
        <f t="shared" si="5"/>
        <v>4.0006</v>
      </c>
      <c r="G52">
        <f t="shared" si="5"/>
        <v>7.0007</v>
      </c>
      <c r="H52">
        <f t="shared" si="5"/>
        <v>5.0008</v>
      </c>
      <c r="I52">
        <f t="shared" si="5"/>
        <v>6.0009</v>
      </c>
    </row>
  </sheetData>
  <sheetProtection/>
  <mergeCells count="27">
    <mergeCell ref="A28:A32"/>
    <mergeCell ref="A34:A38"/>
    <mergeCell ref="A40:A44"/>
    <mergeCell ref="A46:A50"/>
    <mergeCell ref="L24:P24"/>
    <mergeCell ref="A16:A20"/>
    <mergeCell ref="L16:M16"/>
    <mergeCell ref="N16:P16"/>
    <mergeCell ref="L17:M17"/>
    <mergeCell ref="N17:P17"/>
    <mergeCell ref="A22:A26"/>
    <mergeCell ref="A10:A14"/>
    <mergeCell ref="L12:P12"/>
    <mergeCell ref="L14:M14"/>
    <mergeCell ref="N14:P14"/>
    <mergeCell ref="L15:M15"/>
    <mergeCell ref="N15:P15"/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2.574218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53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51</v>
      </c>
      <c r="F3" s="105" t="s">
        <v>54</v>
      </c>
      <c r="G3" s="105" t="s">
        <v>89</v>
      </c>
      <c r="H3" s="105" t="s">
        <v>162</v>
      </c>
      <c r="I3" s="106" t="s">
        <v>291</v>
      </c>
      <c r="L3" s="157" t="s">
        <v>35</v>
      </c>
      <c r="M3" s="158"/>
      <c r="N3" s="158"/>
      <c r="O3" s="158"/>
      <c r="P3" s="159"/>
      <c r="Q3"/>
    </row>
    <row r="4" spans="1:17" ht="12.75">
      <c r="A4" s="160" t="s">
        <v>23</v>
      </c>
      <c r="B4" s="96" t="s">
        <v>17</v>
      </c>
      <c r="C4" s="101"/>
      <c r="D4" s="102"/>
      <c r="E4" s="102"/>
      <c r="F4" s="102"/>
      <c r="G4" s="102"/>
      <c r="H4" s="102"/>
      <c r="I4" s="103"/>
      <c r="L4" s="111"/>
      <c r="M4" s="31"/>
      <c r="N4" s="31"/>
      <c r="O4" s="31"/>
      <c r="P4" s="112"/>
      <c r="Q4"/>
    </row>
    <row r="5" spans="1:17" ht="12.75">
      <c r="A5" s="161"/>
      <c r="B5" s="97" t="s">
        <v>13</v>
      </c>
      <c r="C5" s="22"/>
      <c r="D5" s="26"/>
      <c r="E5" s="26"/>
      <c r="F5" s="26"/>
      <c r="G5" s="26"/>
      <c r="H5" s="26"/>
      <c r="I5" s="40"/>
      <c r="L5" s="163" t="s">
        <v>36</v>
      </c>
      <c r="M5" s="164"/>
      <c r="N5" s="165"/>
      <c r="O5" s="165"/>
      <c r="P5" s="119"/>
      <c r="Q5"/>
    </row>
    <row r="6" spans="1:17" ht="12.75">
      <c r="A6" s="161"/>
      <c r="B6" s="98" t="s">
        <v>12</v>
      </c>
      <c r="C6" s="22"/>
      <c r="D6" s="26"/>
      <c r="E6" s="26"/>
      <c r="F6" s="26"/>
      <c r="G6" s="26"/>
      <c r="H6" s="26"/>
      <c r="I6" s="40"/>
      <c r="L6" s="163" t="s">
        <v>37</v>
      </c>
      <c r="M6" s="164"/>
      <c r="N6" s="165"/>
      <c r="O6" s="165"/>
      <c r="P6" s="119"/>
      <c r="Q6"/>
    </row>
    <row r="7" spans="1:17" ht="12.75">
      <c r="A7" s="161"/>
      <c r="B7" s="99" t="s">
        <v>19</v>
      </c>
      <c r="C7" s="126"/>
      <c r="D7" s="113"/>
      <c r="E7" s="117"/>
      <c r="F7" s="117"/>
      <c r="G7" s="117"/>
      <c r="H7" s="117"/>
      <c r="I7" s="118"/>
      <c r="L7" s="163" t="s">
        <v>38</v>
      </c>
      <c r="M7" s="164"/>
      <c r="N7" s="165"/>
      <c r="O7" s="165"/>
      <c r="P7" s="119"/>
      <c r="Q7"/>
    </row>
    <row r="8" spans="1:17" ht="13.5" thickBot="1">
      <c r="A8" s="162"/>
      <c r="B8" s="100" t="s">
        <v>14</v>
      </c>
      <c r="C8" s="23"/>
      <c r="D8" s="27"/>
      <c r="E8" s="27"/>
      <c r="F8" s="27"/>
      <c r="G8" s="27"/>
      <c r="H8" s="27"/>
      <c r="I8" s="41"/>
      <c r="L8" s="166" t="s">
        <v>39</v>
      </c>
      <c r="M8" s="167"/>
      <c r="N8" s="168"/>
      <c r="O8" s="168"/>
      <c r="P8" s="120"/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0" t="s">
        <v>24</v>
      </c>
      <c r="B10" s="96" t="s">
        <v>17</v>
      </c>
      <c r="C10" s="90"/>
      <c r="D10" s="38"/>
      <c r="E10" s="38"/>
      <c r="F10" s="38"/>
      <c r="G10" s="38"/>
      <c r="H10" s="38"/>
      <c r="I10" s="39"/>
      <c r="Q10"/>
    </row>
    <row r="11" spans="1:17" ht="13.5" thickBot="1">
      <c r="A11" s="161"/>
      <c r="B11" s="97" t="s">
        <v>13</v>
      </c>
      <c r="C11" s="22"/>
      <c r="D11" s="26"/>
      <c r="E11" s="26"/>
      <c r="F11" s="26"/>
      <c r="G11" s="26"/>
      <c r="H11" s="26"/>
      <c r="I11" s="40"/>
      <c r="Q11"/>
    </row>
    <row r="12" spans="1:17" ht="14.25" thickBot="1" thickTop="1">
      <c r="A12" s="161"/>
      <c r="B12" s="98" t="s">
        <v>12</v>
      </c>
      <c r="C12" s="22"/>
      <c r="D12" s="26"/>
      <c r="E12" s="26"/>
      <c r="F12" s="26"/>
      <c r="G12" s="26"/>
      <c r="H12" s="26"/>
      <c r="I12" s="40"/>
      <c r="L12" s="157" t="s">
        <v>40</v>
      </c>
      <c r="M12" s="158"/>
      <c r="N12" s="158"/>
      <c r="O12" s="158"/>
      <c r="P12" s="159"/>
      <c r="Q12"/>
    </row>
    <row r="13" spans="1:17" ht="13.5" thickTop="1">
      <c r="A13" s="161"/>
      <c r="B13" s="99" t="s">
        <v>19</v>
      </c>
      <c r="C13" s="116"/>
      <c r="D13" s="117"/>
      <c r="E13" s="117"/>
      <c r="F13" s="117"/>
      <c r="G13" s="117"/>
      <c r="H13" s="117"/>
      <c r="I13" s="118"/>
      <c r="L13" s="111"/>
      <c r="M13" s="31"/>
      <c r="N13" s="31"/>
      <c r="O13" s="31"/>
      <c r="P13" s="112"/>
      <c r="Q13"/>
    </row>
    <row r="14" spans="1:17" ht="13.5" thickBot="1">
      <c r="A14" s="162"/>
      <c r="B14" s="100" t="s">
        <v>14</v>
      </c>
      <c r="C14" s="23"/>
      <c r="D14" s="27"/>
      <c r="E14" s="27"/>
      <c r="F14" s="27"/>
      <c r="G14" s="27"/>
      <c r="H14" s="27"/>
      <c r="I14" s="41"/>
      <c r="L14" s="176" t="s">
        <v>36</v>
      </c>
      <c r="M14" s="164"/>
      <c r="N14" s="169" t="s">
        <v>60</v>
      </c>
      <c r="O14" s="170"/>
      <c r="P14" s="171"/>
      <c r="Q14"/>
    </row>
    <row r="15" spans="1:17" ht="13.5" thickBot="1">
      <c r="A15" s="57"/>
      <c r="B15" s="42"/>
      <c r="L15" s="176" t="s">
        <v>37</v>
      </c>
      <c r="M15" s="164"/>
      <c r="N15" s="169" t="s">
        <v>62</v>
      </c>
      <c r="O15" s="170"/>
      <c r="P15" s="171"/>
      <c r="Q15"/>
    </row>
    <row r="16" spans="1:17" ht="12.75">
      <c r="A16" s="160" t="s">
        <v>25</v>
      </c>
      <c r="B16" s="96" t="s">
        <v>17</v>
      </c>
      <c r="C16" s="90"/>
      <c r="D16" s="38"/>
      <c r="E16" s="38"/>
      <c r="F16" s="38"/>
      <c r="G16" s="38"/>
      <c r="H16" s="38"/>
      <c r="I16" s="39"/>
      <c r="L16" s="176" t="s">
        <v>38</v>
      </c>
      <c r="M16" s="164"/>
      <c r="N16" s="169" t="s">
        <v>63</v>
      </c>
      <c r="O16" s="170"/>
      <c r="P16" s="171"/>
      <c r="Q16"/>
    </row>
    <row r="17" spans="1:17" ht="13.5" thickBot="1">
      <c r="A17" s="161"/>
      <c r="B17" s="97" t="s">
        <v>13</v>
      </c>
      <c r="C17" s="22"/>
      <c r="D17" s="26"/>
      <c r="E17" s="26"/>
      <c r="F17" s="26"/>
      <c r="G17" s="26"/>
      <c r="H17" s="26"/>
      <c r="I17" s="40"/>
      <c r="L17" s="172" t="s">
        <v>39</v>
      </c>
      <c r="M17" s="167"/>
      <c r="N17" s="173" t="s">
        <v>178</v>
      </c>
      <c r="O17" s="174"/>
      <c r="P17" s="175"/>
      <c r="Q17"/>
    </row>
    <row r="18" spans="1:17" ht="13.5" thickTop="1">
      <c r="A18" s="161"/>
      <c r="B18" s="98" t="s">
        <v>12</v>
      </c>
      <c r="C18" s="22"/>
      <c r="D18" s="26"/>
      <c r="E18" s="26"/>
      <c r="F18" s="26"/>
      <c r="G18" s="26"/>
      <c r="H18" s="26"/>
      <c r="I18" s="40"/>
      <c r="Q18"/>
    </row>
    <row r="19" spans="1:17" ht="12.75">
      <c r="A19" s="161"/>
      <c r="B19" s="99" t="s">
        <v>19</v>
      </c>
      <c r="C19" s="116"/>
      <c r="D19" s="117"/>
      <c r="E19" s="117"/>
      <c r="F19" s="117"/>
      <c r="G19" s="117"/>
      <c r="H19" s="117"/>
      <c r="I19" s="118"/>
      <c r="Q19"/>
    </row>
    <row r="20" spans="1:17" ht="13.5" thickBot="1">
      <c r="A20" s="162"/>
      <c r="B20" s="100" t="s">
        <v>14</v>
      </c>
      <c r="C20" s="23"/>
      <c r="D20" s="27"/>
      <c r="E20" s="27"/>
      <c r="F20" s="27"/>
      <c r="G20" s="27"/>
      <c r="H20" s="27"/>
      <c r="I20" s="41"/>
      <c r="Q20"/>
    </row>
    <row r="21" spans="1:17" ht="13.5" thickBot="1">
      <c r="A21" s="57"/>
      <c r="B21" s="42"/>
      <c r="Q21"/>
    </row>
    <row r="22" spans="1:17" ht="12.75">
      <c r="A22" s="160" t="s">
        <v>26</v>
      </c>
      <c r="B22" s="96" t="s">
        <v>17</v>
      </c>
      <c r="C22" s="90"/>
      <c r="D22" s="38"/>
      <c r="E22" s="38"/>
      <c r="F22" s="38"/>
      <c r="G22" s="38"/>
      <c r="H22" s="38"/>
      <c r="I22" s="39"/>
      <c r="Q22"/>
    </row>
    <row r="23" spans="1:17" ht="12.75">
      <c r="A23" s="161"/>
      <c r="B23" s="97" t="s">
        <v>13</v>
      </c>
      <c r="C23" s="22"/>
      <c r="D23" s="26"/>
      <c r="E23" s="26"/>
      <c r="F23" s="26"/>
      <c r="G23" s="26"/>
      <c r="H23" s="26"/>
      <c r="I23" s="40"/>
      <c r="Q23"/>
    </row>
    <row r="24" spans="1:17" ht="12.75">
      <c r="A24" s="161"/>
      <c r="B24" s="98" t="s">
        <v>12</v>
      </c>
      <c r="C24" s="22"/>
      <c r="D24" s="26"/>
      <c r="E24" s="26"/>
      <c r="F24" s="26"/>
      <c r="G24" s="26"/>
      <c r="H24" s="26"/>
      <c r="I24" s="40"/>
      <c r="L24" s="127"/>
      <c r="M24" s="128"/>
      <c r="N24" s="128"/>
      <c r="O24" s="128"/>
      <c r="P24" s="128"/>
      <c r="Q24"/>
    </row>
    <row r="25" spans="1:17" ht="12.75">
      <c r="A25" s="161"/>
      <c r="B25" s="99" t="s">
        <v>19</v>
      </c>
      <c r="C25" s="116"/>
      <c r="D25" s="117"/>
      <c r="E25" s="117"/>
      <c r="F25" s="117"/>
      <c r="G25" s="117"/>
      <c r="H25" s="117"/>
      <c r="I25" s="118"/>
      <c r="Q25"/>
    </row>
    <row r="26" spans="1:17" ht="13.5" thickBot="1">
      <c r="A26" s="162"/>
      <c r="B26" s="100" t="s">
        <v>14</v>
      </c>
      <c r="C26" s="23"/>
      <c r="D26" s="27"/>
      <c r="E26" s="27"/>
      <c r="F26" s="27"/>
      <c r="G26" s="27"/>
      <c r="H26" s="27"/>
      <c r="I26" s="41"/>
      <c r="Q26"/>
    </row>
    <row r="27" spans="1:17" ht="13.5" thickBot="1">
      <c r="A27" s="57"/>
      <c r="B27" s="42"/>
      <c r="Q27"/>
    </row>
    <row r="28" spans="1:17" ht="12.75">
      <c r="A28" s="160" t="s">
        <v>27</v>
      </c>
      <c r="B28" s="96" t="s">
        <v>17</v>
      </c>
      <c r="C28" s="90"/>
      <c r="D28" s="38"/>
      <c r="E28" s="38"/>
      <c r="F28" s="38"/>
      <c r="G28" s="38"/>
      <c r="H28" s="38"/>
      <c r="I28" s="39"/>
      <c r="Q28"/>
    </row>
    <row r="29" spans="1:17" ht="12.75">
      <c r="A29" s="161"/>
      <c r="B29" s="97" t="s">
        <v>13</v>
      </c>
      <c r="C29" s="22"/>
      <c r="D29" s="26"/>
      <c r="E29" s="26"/>
      <c r="F29" s="26"/>
      <c r="G29" s="26"/>
      <c r="H29" s="26"/>
      <c r="I29" s="40"/>
      <c r="Q29"/>
    </row>
    <row r="30" spans="1:17" ht="12.75">
      <c r="A30" s="161"/>
      <c r="B30" s="98" t="s">
        <v>12</v>
      </c>
      <c r="C30" s="22"/>
      <c r="D30" s="26"/>
      <c r="E30" s="26"/>
      <c r="F30" s="26"/>
      <c r="G30" s="26"/>
      <c r="H30" s="26"/>
      <c r="I30" s="40"/>
      <c r="Q30"/>
    </row>
    <row r="31" spans="1:17" ht="12.75">
      <c r="A31" s="161"/>
      <c r="B31" s="99" t="s">
        <v>19</v>
      </c>
      <c r="C31" s="116"/>
      <c r="D31" s="117"/>
      <c r="E31" s="117"/>
      <c r="F31" s="117"/>
      <c r="G31" s="117"/>
      <c r="H31" s="117"/>
      <c r="I31" s="118"/>
      <c r="Q31"/>
    </row>
    <row r="32" spans="1:17" ht="13.5" thickBot="1">
      <c r="A32" s="162"/>
      <c r="B32" s="100" t="s">
        <v>14</v>
      </c>
      <c r="C32" s="23"/>
      <c r="D32" s="27"/>
      <c r="E32" s="27"/>
      <c r="F32" s="27"/>
      <c r="G32" s="27"/>
      <c r="H32" s="27"/>
      <c r="I32" s="41"/>
      <c r="Q32"/>
    </row>
    <row r="33" spans="1:17" ht="13.5" thickBot="1">
      <c r="A33" s="57"/>
      <c r="B33" s="42"/>
      <c r="Q33"/>
    </row>
    <row r="34" spans="1:17" ht="12.75">
      <c r="A34" s="160" t="s">
        <v>28</v>
      </c>
      <c r="B34" s="96" t="s">
        <v>17</v>
      </c>
      <c r="C34" s="90"/>
      <c r="D34" s="38"/>
      <c r="E34" s="38"/>
      <c r="F34" s="38"/>
      <c r="G34" s="38"/>
      <c r="H34" s="38"/>
      <c r="I34" s="39"/>
      <c r="Q34"/>
    </row>
    <row r="35" spans="1:17" ht="12.75">
      <c r="A35" s="161"/>
      <c r="B35" s="97" t="s">
        <v>13</v>
      </c>
      <c r="C35" s="22"/>
      <c r="D35" s="26"/>
      <c r="E35" s="26"/>
      <c r="F35" s="26"/>
      <c r="G35" s="26"/>
      <c r="H35" s="26"/>
      <c r="I35" s="40"/>
      <c r="Q35"/>
    </row>
    <row r="36" spans="1:17" ht="12.75">
      <c r="A36" s="161"/>
      <c r="B36" s="98" t="s">
        <v>12</v>
      </c>
      <c r="C36" s="22"/>
      <c r="D36" s="26"/>
      <c r="E36" s="26"/>
      <c r="F36" s="26"/>
      <c r="G36" s="26"/>
      <c r="H36" s="26"/>
      <c r="I36" s="40"/>
      <c r="Q36"/>
    </row>
    <row r="37" spans="1:17" ht="12.75">
      <c r="A37" s="161"/>
      <c r="B37" s="99" t="s">
        <v>19</v>
      </c>
      <c r="C37" s="116"/>
      <c r="D37" s="117"/>
      <c r="E37" s="117"/>
      <c r="F37" s="117"/>
      <c r="G37" s="117"/>
      <c r="H37" s="117"/>
      <c r="I37" s="118"/>
      <c r="Q37"/>
    </row>
    <row r="38" spans="1:17" ht="13.5" thickBot="1">
      <c r="A38" s="162"/>
      <c r="B38" s="100" t="s">
        <v>14</v>
      </c>
      <c r="C38" s="23"/>
      <c r="D38" s="27"/>
      <c r="E38" s="27"/>
      <c r="F38" s="27"/>
      <c r="G38" s="27"/>
      <c r="H38" s="27"/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0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1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1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1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2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77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2</v>
      </c>
      <c r="E46" s="53">
        <f t="shared" si="0"/>
        <v>3</v>
      </c>
      <c r="F46" s="53">
        <f t="shared" si="0"/>
        <v>4</v>
      </c>
      <c r="G46" s="53">
        <f t="shared" si="0"/>
        <v>5</v>
      </c>
      <c r="H46" s="53">
        <f t="shared" si="0"/>
        <v>6</v>
      </c>
      <c r="I46" s="53">
        <f t="shared" si="0"/>
        <v>7</v>
      </c>
      <c r="Q46"/>
    </row>
    <row r="47" spans="1:17" ht="12.75">
      <c r="A47" s="178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Benny</v>
      </c>
      <c r="I47" s="40" t="str">
        <f>I3</f>
        <v>Gast</v>
      </c>
      <c r="Q47"/>
    </row>
    <row r="48" spans="1:17" ht="12.75">
      <c r="A48" s="178"/>
      <c r="B48" s="44" t="s">
        <v>14</v>
      </c>
      <c r="C48" s="26">
        <f aca="true" t="shared" si="2" ref="C48:I48">SUM(C44,C38,C32,C26,C20,C14,C8)</f>
        <v>0</v>
      </c>
      <c r="D48" s="26">
        <f t="shared" si="2"/>
        <v>0</v>
      </c>
      <c r="E48" s="26">
        <f t="shared" si="2"/>
        <v>0</v>
      </c>
      <c r="F48" s="26">
        <f t="shared" si="2"/>
        <v>0</v>
      </c>
      <c r="G48" s="26">
        <f t="shared" si="2"/>
        <v>0</v>
      </c>
      <c r="H48" s="26">
        <f t="shared" si="2"/>
        <v>0</v>
      </c>
      <c r="I48" s="40">
        <f t="shared" si="2"/>
        <v>0</v>
      </c>
      <c r="Q48"/>
    </row>
    <row r="49" spans="1:17" ht="12.75">
      <c r="A49" s="178"/>
      <c r="B49" s="43" t="s">
        <v>12</v>
      </c>
      <c r="C49" s="26">
        <f aca="true" t="shared" si="3" ref="C49:I49">SUM(C42,C36,C30,C24,C18,C12,C6)</f>
        <v>0</v>
      </c>
      <c r="D49" s="26">
        <f t="shared" si="3"/>
        <v>0</v>
      </c>
      <c r="E49" s="26">
        <f t="shared" si="3"/>
        <v>0</v>
      </c>
      <c r="F49" s="26">
        <f t="shared" si="3"/>
        <v>0</v>
      </c>
      <c r="G49" s="26">
        <f t="shared" si="3"/>
        <v>0</v>
      </c>
      <c r="H49" s="26">
        <f t="shared" si="3"/>
        <v>0</v>
      </c>
      <c r="I49" s="40">
        <f t="shared" si="3"/>
        <v>0</v>
      </c>
      <c r="Q49"/>
    </row>
    <row r="50" spans="1:17" ht="13.5" thickBot="1">
      <c r="A50" s="179"/>
      <c r="B50" s="55" t="s">
        <v>13</v>
      </c>
      <c r="C50" s="27">
        <f aca="true" t="shared" si="4" ref="C50:I50">SUM(C41,C35,C29,C23,C17,C11,C5)</f>
        <v>0</v>
      </c>
      <c r="D50" s="27">
        <f t="shared" si="4"/>
        <v>0</v>
      </c>
      <c r="E50" s="27">
        <f t="shared" si="4"/>
        <v>0</v>
      </c>
      <c r="F50" s="27">
        <f t="shared" si="4"/>
        <v>0</v>
      </c>
      <c r="G50" s="27">
        <f t="shared" si="4"/>
        <v>0</v>
      </c>
      <c r="H50" s="27">
        <f t="shared" si="4"/>
        <v>0</v>
      </c>
      <c r="I50" s="41">
        <f t="shared" si="4"/>
        <v>0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1.0004</v>
      </c>
      <c r="E52">
        <f t="shared" si="5"/>
        <v>1.0005</v>
      </c>
      <c r="F52">
        <f t="shared" si="5"/>
        <v>1.0006</v>
      </c>
      <c r="G52">
        <f t="shared" si="5"/>
        <v>1.0007</v>
      </c>
      <c r="H52">
        <f t="shared" si="5"/>
        <v>1.0008</v>
      </c>
      <c r="I52">
        <f t="shared" si="5"/>
        <v>1.0009</v>
      </c>
    </row>
  </sheetData>
  <sheetProtection/>
  <mergeCells count="26">
    <mergeCell ref="L12:P12"/>
    <mergeCell ref="L14:M14"/>
    <mergeCell ref="L15:M15"/>
    <mergeCell ref="L16:M16"/>
    <mergeCell ref="L17:M17"/>
    <mergeCell ref="N14:P14"/>
    <mergeCell ref="N15:P15"/>
    <mergeCell ref="N16:P16"/>
    <mergeCell ref="N17:P17"/>
    <mergeCell ref="L3:P3"/>
    <mergeCell ref="L5:M5"/>
    <mergeCell ref="L6:M6"/>
    <mergeCell ref="L7:M7"/>
    <mergeCell ref="L8:M8"/>
    <mergeCell ref="N5:O5"/>
    <mergeCell ref="N6:O6"/>
    <mergeCell ref="N7:O7"/>
    <mergeCell ref="N8:O8"/>
    <mergeCell ref="A4:A8"/>
    <mergeCell ref="A46:A50"/>
    <mergeCell ref="A34:A38"/>
    <mergeCell ref="A10:A14"/>
    <mergeCell ref="A16:A20"/>
    <mergeCell ref="A22:A26"/>
    <mergeCell ref="A28:A32"/>
    <mergeCell ref="A40:A4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AM77"/>
  <sheetViews>
    <sheetView zoomScalePageLayoutView="0" workbookViewId="0" topLeftCell="A1">
      <selection activeCell="Q48" sqref="Q48:T48"/>
    </sheetView>
  </sheetViews>
  <sheetFormatPr defaultColWidth="11.421875" defaultRowHeight="12.75"/>
  <cols>
    <col min="1" max="1" width="17.00390625" style="0" customWidth="1"/>
    <col min="2" max="2" width="1.57421875" style="0" customWidth="1"/>
    <col min="3" max="3" width="18.7109375" style="0" customWidth="1"/>
    <col min="4" max="4" width="7.421875" style="0" bestFit="1" customWidth="1"/>
    <col min="5" max="5" width="5.421875" style="0" customWidth="1"/>
    <col min="6" max="7" width="5.00390625" style="0" customWidth="1"/>
    <col min="8" max="8" width="4.421875" style="0" hidden="1" customWidth="1"/>
    <col min="9" max="9" width="7.00390625" style="0" hidden="1" customWidth="1"/>
    <col min="10" max="10" width="7.57421875" style="0" hidden="1" customWidth="1"/>
    <col min="11" max="11" width="5.28125" style="75" hidden="1" customWidth="1"/>
    <col min="12" max="12" width="6.57421875" style="79" hidden="1" customWidth="1"/>
    <col min="13" max="13" width="5.140625" style="83" hidden="1" customWidth="1"/>
    <col min="14" max="14" width="4.57421875" style="0" hidden="1" customWidth="1"/>
    <col min="15" max="15" width="4.140625" style="0" customWidth="1"/>
    <col min="16" max="16" width="7.421875" style="0" bestFit="1" customWidth="1"/>
    <col min="17" max="17" width="4.140625" style="0" customWidth="1"/>
    <col min="18" max="20" width="4.57421875" style="0" bestFit="1" customWidth="1"/>
    <col min="21" max="21" width="4.140625" style="0" customWidth="1"/>
    <col min="22" max="22" width="7.421875" style="0" bestFit="1" customWidth="1"/>
    <col min="23" max="23" width="4.140625" style="0" customWidth="1"/>
    <col min="24" max="26" width="4.57421875" style="0" bestFit="1" customWidth="1"/>
    <col min="27" max="27" width="4.140625" style="0" customWidth="1"/>
    <col min="28" max="28" width="7.421875" style="0" bestFit="1" customWidth="1"/>
    <col min="29" max="29" width="4.140625" style="0" customWidth="1"/>
    <col min="30" max="32" width="4.57421875" style="0" bestFit="1" customWidth="1"/>
    <col min="33" max="33" width="4.140625" style="0" customWidth="1"/>
    <col min="34" max="34" width="7.421875" style="0" bestFit="1" customWidth="1"/>
    <col min="35" max="35" width="4.140625" style="0" customWidth="1"/>
    <col min="36" max="38" width="4.57421875" style="0" bestFit="1" customWidth="1"/>
    <col min="39" max="47" width="4.140625" style="0" customWidth="1"/>
    <col min="48" max="48" width="3.8515625" style="0" customWidth="1"/>
    <col min="49" max="49" width="4.8515625" style="0" customWidth="1"/>
    <col min="50" max="50" width="4.7109375" style="0" customWidth="1"/>
    <col min="51" max="51" width="4.57421875" style="0" customWidth="1"/>
    <col min="52" max="52" width="4.28125" style="0" customWidth="1"/>
    <col min="53" max="53" width="4.57421875" style="0" customWidth="1"/>
    <col min="54" max="54" width="8.00390625" style="0" customWidth="1"/>
    <col min="55" max="56" width="4.140625" style="0" customWidth="1"/>
    <col min="57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9" width="4.140625" style="0" customWidth="1"/>
  </cols>
  <sheetData>
    <row r="2" spans="1:5" ht="26.25">
      <c r="A2" s="153" t="s">
        <v>100</v>
      </c>
      <c r="B2" s="153"/>
      <c r="C2" s="153"/>
      <c r="E2" s="1" t="s">
        <v>57</v>
      </c>
    </row>
    <row r="6" spans="1:4" ht="15">
      <c r="A6" s="3" t="s">
        <v>2</v>
      </c>
      <c r="B6" s="4" t="s">
        <v>1</v>
      </c>
      <c r="C6" s="95" t="s">
        <v>204</v>
      </c>
      <c r="D6" s="3"/>
    </row>
    <row r="7" spans="1:4" ht="15">
      <c r="A7" s="3" t="s">
        <v>3</v>
      </c>
      <c r="B7" s="4" t="s">
        <v>1</v>
      </c>
      <c r="C7" s="5" t="s">
        <v>50</v>
      </c>
      <c r="D7" s="3"/>
    </row>
    <row r="8" spans="1:4" ht="15">
      <c r="A8" s="3" t="s">
        <v>4</v>
      </c>
      <c r="B8" s="4" t="s">
        <v>1</v>
      </c>
      <c r="C8" s="3" t="s">
        <v>49</v>
      </c>
      <c r="D8" s="3"/>
    </row>
    <row r="9" spans="1:4" ht="15">
      <c r="A9" s="3" t="s">
        <v>8</v>
      </c>
      <c r="B9" s="4" t="s">
        <v>1</v>
      </c>
      <c r="C9" s="3" t="s">
        <v>34</v>
      </c>
      <c r="D9" s="3"/>
    </row>
    <row r="10" spans="1:4" ht="15">
      <c r="A10" s="3" t="s">
        <v>5</v>
      </c>
      <c r="B10" s="4" t="s">
        <v>1</v>
      </c>
      <c r="C10" s="95" t="s">
        <v>58</v>
      </c>
      <c r="D10" s="3"/>
    </row>
    <row r="11" spans="1:4" ht="15">
      <c r="A11" s="95" t="s">
        <v>48</v>
      </c>
      <c r="B11" s="4" t="s">
        <v>1</v>
      </c>
      <c r="C11" s="95" t="s">
        <v>176</v>
      </c>
      <c r="D11" s="3"/>
    </row>
    <row r="12" spans="1:4" ht="15">
      <c r="A12" s="3" t="s">
        <v>6</v>
      </c>
      <c r="B12" s="4" t="s">
        <v>1</v>
      </c>
      <c r="C12" s="95" t="s">
        <v>32</v>
      </c>
      <c r="D12" s="3"/>
    </row>
    <row r="13" spans="1:4" ht="15">
      <c r="A13" s="3" t="s">
        <v>7</v>
      </c>
      <c r="B13" s="4" t="s">
        <v>1</v>
      </c>
      <c r="C13" s="3" t="s">
        <v>0</v>
      </c>
      <c r="D13" s="3"/>
    </row>
    <row r="14" ht="13.5" thickBot="1"/>
    <row r="15" spans="4:38" ht="13.5" thickBot="1">
      <c r="D15" s="154" t="s">
        <v>52</v>
      </c>
      <c r="E15" s="155"/>
      <c r="F15" s="156"/>
      <c r="G15" s="92"/>
      <c r="H15" s="8"/>
      <c r="I15" s="8"/>
      <c r="J15" s="8"/>
      <c r="K15" s="76"/>
      <c r="L15" s="80"/>
      <c r="M15" s="84"/>
      <c r="N15" s="8"/>
      <c r="Q15" s="147" t="s">
        <v>55</v>
      </c>
      <c r="R15" s="148"/>
      <c r="S15" s="148"/>
      <c r="T15" s="149"/>
      <c r="U15" s="37"/>
      <c r="W15" s="147" t="s">
        <v>98</v>
      </c>
      <c r="X15" s="148"/>
      <c r="Y15" s="148"/>
      <c r="Z15" s="149"/>
      <c r="AA15" s="31"/>
      <c r="AC15" s="147" t="s">
        <v>121</v>
      </c>
      <c r="AD15" s="148"/>
      <c r="AE15" s="148"/>
      <c r="AF15" s="149"/>
      <c r="AG15" s="31"/>
      <c r="AI15" s="147" t="s">
        <v>139</v>
      </c>
      <c r="AJ15" s="148"/>
      <c r="AK15" s="148"/>
      <c r="AL15" s="149"/>
    </row>
    <row r="16" spans="1:38" ht="75" customHeight="1" thickBot="1">
      <c r="A16" s="9" t="s">
        <v>10</v>
      </c>
      <c r="C16" s="9" t="s">
        <v>9</v>
      </c>
      <c r="D16" s="16" t="s">
        <v>11</v>
      </c>
      <c r="E16" s="18" t="s">
        <v>15</v>
      </c>
      <c r="F16" s="17" t="s">
        <v>16</v>
      </c>
      <c r="G16" s="46"/>
      <c r="H16" s="6"/>
      <c r="I16" s="6"/>
      <c r="J16" s="6"/>
      <c r="K16" s="16" t="s">
        <v>11</v>
      </c>
      <c r="L16" s="18" t="s">
        <v>15</v>
      </c>
      <c r="M16" s="17" t="s">
        <v>16</v>
      </c>
      <c r="N16" s="6"/>
      <c r="P16" s="58" t="s">
        <v>18</v>
      </c>
      <c r="Q16" s="58" t="s">
        <v>10</v>
      </c>
      <c r="R16" s="59" t="s">
        <v>14</v>
      </c>
      <c r="S16" s="60" t="s">
        <v>12</v>
      </c>
      <c r="T16" s="61" t="s">
        <v>13</v>
      </c>
      <c r="U16" s="46"/>
      <c r="V16" s="58" t="s">
        <v>18</v>
      </c>
      <c r="W16" s="58" t="s">
        <v>10</v>
      </c>
      <c r="X16" s="59" t="s">
        <v>14</v>
      </c>
      <c r="Y16" s="60" t="s">
        <v>12</v>
      </c>
      <c r="Z16" s="61" t="s">
        <v>13</v>
      </c>
      <c r="AA16" s="31"/>
      <c r="AB16" s="58" t="s">
        <v>18</v>
      </c>
      <c r="AC16" s="58" t="s">
        <v>10</v>
      </c>
      <c r="AD16" s="59" t="s">
        <v>14</v>
      </c>
      <c r="AE16" s="60" t="s">
        <v>12</v>
      </c>
      <c r="AF16" s="61" t="s">
        <v>13</v>
      </c>
      <c r="AG16" s="31"/>
      <c r="AH16" s="58" t="s">
        <v>18</v>
      </c>
      <c r="AI16" s="58" t="s">
        <v>10</v>
      </c>
      <c r="AJ16" s="59" t="s">
        <v>14</v>
      </c>
      <c r="AK16" s="60" t="s">
        <v>12</v>
      </c>
      <c r="AL16" s="61" t="s">
        <v>13</v>
      </c>
    </row>
    <row r="17" spans="1:33" ht="9" customHeight="1" thickBot="1">
      <c r="A17" s="7"/>
      <c r="C17" s="7"/>
      <c r="D17" s="87"/>
      <c r="E17" s="88"/>
      <c r="F17" s="89"/>
      <c r="G17" s="46"/>
      <c r="H17" s="6"/>
      <c r="I17" s="6"/>
      <c r="J17" s="6"/>
      <c r="K17" s="77"/>
      <c r="L17" s="81"/>
      <c r="M17" s="85"/>
      <c r="N17" s="6"/>
      <c r="U17" s="49"/>
      <c r="AA17" s="31"/>
      <c r="AG17" s="31"/>
    </row>
    <row r="18" spans="1:38" ht="12.75">
      <c r="A18" s="114" t="s">
        <v>41</v>
      </c>
      <c r="B18" s="24"/>
      <c r="C18" s="24" t="str">
        <f>VLOOKUP(1,H70:M76,3,FALSE)</f>
        <v>Stefan</v>
      </c>
      <c r="D18" s="24">
        <f>VLOOKUP(1,H70:M76,4,FALSE)</f>
        <v>156</v>
      </c>
      <c r="E18" s="24">
        <f>VLOOKUP(1,H70:M76,5,FALSE)</f>
        <v>81</v>
      </c>
      <c r="F18" s="25">
        <f>VLOOKUP(1,H70:M76,6,FALSE)</f>
        <v>4665</v>
      </c>
      <c r="G18" s="31"/>
      <c r="J18" s="31" t="str">
        <f>Vorlage!C3</f>
        <v>Stefan</v>
      </c>
      <c r="K18" s="75">
        <f>VLOOKUP(J18,P18:T24,3,FALSE)+VLOOKUP(J18,V18:Z24,3,FALSE)+VLOOKUP(J18,AB18:AF24,3,FALSE)+VLOOKUP(J18,AH18:AL24,3,FALSE)</f>
        <v>56</v>
      </c>
      <c r="L18" s="79">
        <f>VLOOKUP(J18,P18:T24,4,FALSE)+VLOOKUP(J18,V18:Z24,4,FALSE)+VLOOKUP(J18,AB18:AF24,4,FALSE)+VLOOKUP(J18,AH18:AL24,4,FALSE)</f>
        <v>19</v>
      </c>
      <c r="M18" s="83">
        <f>VLOOKUP(J18,P18:T24,5,FALSE)+VLOOKUP(J18,V18:Z24,5,FALSE)+VLOOKUP(J18,AB18:AF24,5,FALSE)+VLOOKUP(J18,AH18:AL24,5,FALSE)</f>
        <v>1575</v>
      </c>
      <c r="P18" s="65" t="str">
        <f ca="1">HLOOKUP(Q18,INDIRECT(Q15&amp;"!$C$46:$i$50"),2,FALSE)</f>
        <v>Stefan</v>
      </c>
      <c r="Q18" s="66">
        <v>1</v>
      </c>
      <c r="R18" s="67">
        <f ca="1">HLOOKUP($Q18,INDIRECT(Q15&amp;"!$C$46:$i$50"),3,FALSE)</f>
        <v>15</v>
      </c>
      <c r="S18" s="68">
        <f ca="1">HLOOKUP($Q18,INDIRECT(Q15&amp;"!$C$46:$i$50"),4,FALSE)</f>
        <v>5</v>
      </c>
      <c r="T18" s="69">
        <f ca="1">HLOOKUP($Q18,INDIRECT(Q15&amp;"!$C$46:$i$50"),5,FALSE)</f>
        <v>398</v>
      </c>
      <c r="U18" s="49"/>
      <c r="V18" s="65" t="str">
        <f ca="1">HLOOKUP(W18,INDIRECT(W15&amp;"!$C$46:$i$50"),2,FALSE)</f>
        <v>Stefan</v>
      </c>
      <c r="W18" s="66">
        <v>1</v>
      </c>
      <c r="X18" s="67">
        <f ca="1">HLOOKUP($Q18,INDIRECT(W15&amp;"!$C$46:$i$50"),3,FALSE)</f>
        <v>14</v>
      </c>
      <c r="Y18" s="68">
        <f ca="1">HLOOKUP($Q18,INDIRECT(W15&amp;"!$C$46:$i$50"),4,FALSE)</f>
        <v>6</v>
      </c>
      <c r="Z18" s="69">
        <f ca="1">HLOOKUP($Q18,INDIRECT(W15&amp;"!$C$46:$i$50"),5,FALSE)</f>
        <v>394</v>
      </c>
      <c r="AA18" s="31"/>
      <c r="AB18" s="65" t="str">
        <f ca="1">HLOOKUP(AC18,INDIRECT(AC15&amp;"!$C$46:$i$50"),2,FALSE)</f>
        <v>Stefan</v>
      </c>
      <c r="AC18" s="66">
        <v>1</v>
      </c>
      <c r="AD18" s="67">
        <f ca="1">HLOOKUP($Q18,INDIRECT(AC15&amp;"!$C$46:$i$50"),3,FALSE)</f>
        <v>15</v>
      </c>
      <c r="AE18" s="68">
        <f ca="1">HLOOKUP($Q18,INDIRECT(AC15&amp;"!$C$46:$i$50"),4,FALSE)</f>
        <v>3</v>
      </c>
      <c r="AF18" s="69">
        <f ca="1">HLOOKUP($Q18,INDIRECT(AC15&amp;"!$C$46:$i$50"),5,FALSE)</f>
        <v>398</v>
      </c>
      <c r="AG18" s="31"/>
      <c r="AH18" s="65" t="str">
        <f ca="1">HLOOKUP(AI18,INDIRECT(AI15&amp;"!$C$46:$i$50"),2,FALSE)</f>
        <v>Rainer</v>
      </c>
      <c r="AI18" s="66">
        <v>1</v>
      </c>
      <c r="AJ18" s="67">
        <f ca="1">HLOOKUP($Q18,INDIRECT(AI15&amp;"!$C$46:$i$50"),3,FALSE)</f>
        <v>13</v>
      </c>
      <c r="AK18" s="68">
        <f ca="1">HLOOKUP($Q18,INDIRECT(AI15&amp;"!$C$46:$i$50"),4,FALSE)</f>
        <v>24</v>
      </c>
      <c r="AL18" s="69">
        <f ca="1">HLOOKUP($Q18,INDIRECT(AI15&amp;"!$C$46:$i$50"),5,FALSE)</f>
        <v>375</v>
      </c>
    </row>
    <row r="19" spans="1:38" ht="12.75">
      <c r="A19" s="54" t="s">
        <v>42</v>
      </c>
      <c r="B19" s="10"/>
      <c r="C19" s="10" t="str">
        <f>VLOOKUP(2,$H$70:$M$76,3,FALSE)</f>
        <v>Rainer</v>
      </c>
      <c r="D19" s="10">
        <f>VLOOKUP(2,H70:M76,4,FALSE)</f>
        <v>116</v>
      </c>
      <c r="E19" s="10">
        <f>VLOOKUP(2,H70:M76,5,FALSE)</f>
        <v>347</v>
      </c>
      <c r="F19" s="12">
        <f>VLOOKUP(2,H70:M76,6,FALSE)</f>
        <v>3725</v>
      </c>
      <c r="G19" s="31"/>
      <c r="J19" s="31" t="str">
        <f>Vorlage!F3</f>
        <v>Mecky</v>
      </c>
      <c r="K19" s="75">
        <f>VLOOKUP(J19,P18:T24,3,FALSE)+VLOOKUP(J19,V18:Z24,3,FALSE)+VLOOKUP(J19,AB18:AF24,3,FALSE)+VLOOKUP(J19,AH18:AL24,3,FALSE)</f>
        <v>20</v>
      </c>
      <c r="L19" s="79">
        <f>VLOOKUP(J19,P18:T24,4,FALSE)+VLOOKUP(J19,V18:Z24,4,FALSE)+VLOOKUP(J19,AB18:AF24,4,FALSE)+VLOOKUP(J19,AH18:AL24,4,FALSE)</f>
        <v>60</v>
      </c>
      <c r="M19" s="83">
        <f>VLOOKUP(J19,P18:T24,5,FALSE)+VLOOKUP(J19,V18:Z24,5,FALSE)+VLOOKUP(J19,AB18:AF24,5,FALSE)+VLOOKUP(J19,AH18:AL24,5,FALSE)</f>
        <v>738</v>
      </c>
      <c r="P19" s="11" t="str">
        <f ca="1">HLOOKUP(Q19,INDIRECT(Q15&amp;"!$C$46:$i$50"),2,FALSE)</f>
        <v>Rainer</v>
      </c>
      <c r="Q19" s="62">
        <v>2</v>
      </c>
      <c r="R19" s="63">
        <f ca="1">HLOOKUP($Q19,INDIRECT(Q15&amp;"!$C$46:$i$50"),3,FALSE)</f>
        <v>11</v>
      </c>
      <c r="S19" s="64">
        <f ca="1">HLOOKUP($Q19,INDIRECT(Q15&amp;"!$C$46:$i$50"),4,FALSE)</f>
        <v>39</v>
      </c>
      <c r="T19" s="70">
        <f ca="1">HLOOKUP($Q19,INDIRECT(Q15&amp;"!$C$46:$i$50"),5,FALSE)</f>
        <v>374</v>
      </c>
      <c r="U19" s="49"/>
      <c r="V19" s="11" t="str">
        <f ca="1">HLOOKUP(W19,INDIRECT(W15&amp;"!$C$46:$i$50"),2,FALSE)</f>
        <v>Rainer</v>
      </c>
      <c r="W19" s="62">
        <v>2</v>
      </c>
      <c r="X19" s="63">
        <f ca="1">HLOOKUP($Q19,INDIRECT(W15&amp;"!$C$46:$i$50"),3,FALSE)</f>
        <v>13</v>
      </c>
      <c r="Y19" s="64">
        <f ca="1">HLOOKUP($Q19,INDIRECT(W15&amp;"!$C$46:$i$50"),4,FALSE)</f>
        <v>20</v>
      </c>
      <c r="Z19" s="70">
        <f ca="1">HLOOKUP($Q19,INDIRECT(W15&amp;"!$C$46:$i$50"),5,FALSE)</f>
        <v>383</v>
      </c>
      <c r="AA19" s="31"/>
      <c r="AB19" s="11" t="str">
        <f ca="1">HLOOKUP(AC19,INDIRECT(AC15&amp;"!$C$46:$i$50"),2,FALSE)</f>
        <v>Mecky</v>
      </c>
      <c r="AC19" s="62">
        <v>2</v>
      </c>
      <c r="AD19" s="63">
        <f ca="1">HLOOKUP($Q19,INDIRECT(AC15&amp;"!$C$46:$i$50"),3,FALSE)</f>
        <v>11</v>
      </c>
      <c r="AE19" s="64">
        <f ca="1">HLOOKUP($Q19,INDIRECT(AC15&amp;"!$C$46:$i$50"),4,FALSE)</f>
        <v>34</v>
      </c>
      <c r="AF19" s="70">
        <f ca="1">HLOOKUP($Q19,INDIRECT(AC15&amp;"!$C$46:$i$50"),5,FALSE)</f>
        <v>369</v>
      </c>
      <c r="AG19" s="31"/>
      <c r="AH19" s="11" t="str">
        <f ca="1">HLOOKUP(AI19,INDIRECT(AI15&amp;"!$C$46:$i$50"),2,FALSE)</f>
        <v>Stefan</v>
      </c>
      <c r="AI19" s="62">
        <v>2</v>
      </c>
      <c r="AJ19" s="63">
        <f ca="1">HLOOKUP($Q19,INDIRECT(AI15&amp;"!$C$46:$i$50"),3,FALSE)</f>
        <v>12</v>
      </c>
      <c r="AK19" s="64">
        <f ca="1">HLOOKUP($Q19,INDIRECT(AI15&amp;"!$C$46:$i$50"),4,FALSE)</f>
        <v>5</v>
      </c>
      <c r="AL19" s="70">
        <f ca="1">HLOOKUP($Q19,INDIRECT(AI15&amp;"!$C$46:$i$50"),5,FALSE)</f>
        <v>385</v>
      </c>
    </row>
    <row r="20" spans="1:38" ht="12.75">
      <c r="A20" s="54" t="s">
        <v>43</v>
      </c>
      <c r="B20" s="10"/>
      <c r="C20" s="10" t="str">
        <f>VLOOKUP(3,$H$70:$M$76,3,FALSE)</f>
        <v>Mecky</v>
      </c>
      <c r="D20" s="10">
        <f>VLOOKUP(3,H70:M76,4,FALSE)</f>
        <v>106</v>
      </c>
      <c r="E20" s="10">
        <f>VLOOKUP(3,H70:M76,5,FALSE)</f>
        <v>233</v>
      </c>
      <c r="F20" s="12">
        <f>VLOOKUP(3,H70:M76,6,FALSE)</f>
        <v>3719</v>
      </c>
      <c r="G20" s="31"/>
      <c r="J20" s="31" t="str">
        <f>Vorlage!E3</f>
        <v>Andy</v>
      </c>
      <c r="K20" s="75">
        <f>VLOOKUP(J20,P18:T24,3,FALSE)+VLOOKUP(J20,V18:Z24,3,FALSE)+VLOOKUP(J20,AB18:AF24,3,FALSE)+VLOOKUP(J20,AH18:AL24,3,FALSE)</f>
        <v>31</v>
      </c>
      <c r="L20" s="79">
        <f>VLOOKUP(J20,P18:T24,4,FALSE)+VLOOKUP(J20,V18:Z24,4,FALSE)+VLOOKUP(J20,AB18:AF24,4,FALSE)+VLOOKUP(J20,AH18:AL24,4,FALSE)</f>
        <v>141</v>
      </c>
      <c r="M20" s="83">
        <f>VLOOKUP(J20,P18:T24,5,FALSE)+VLOOKUP(J20,V18:Z24,5,FALSE)+VLOOKUP(J20,AB18:AF24,5,FALSE)+VLOOKUP(J20,AH18:AL24,5,FALSE)</f>
        <v>1391</v>
      </c>
      <c r="P20" s="11" t="str">
        <f ca="1">HLOOKUP(Q20,INDIRECT(Q15&amp;"!$C$46:$i$50"),2,FALSE)</f>
        <v>Mecky</v>
      </c>
      <c r="Q20" s="62">
        <v>3</v>
      </c>
      <c r="R20" s="63">
        <f ca="1">HLOOKUP($Q20,INDIRECT(Q15&amp;"!$C$46:$i$50"),3,FALSE)</f>
        <v>9</v>
      </c>
      <c r="S20" s="64">
        <f ca="1">HLOOKUP($Q20,INDIRECT(Q15&amp;"!$C$46:$i$50"),4,FALSE)</f>
        <v>26</v>
      </c>
      <c r="T20" s="70">
        <f ca="1">HLOOKUP($Q20,INDIRECT(Q15&amp;"!$C$46:$i$50"),5,FALSE)</f>
        <v>369</v>
      </c>
      <c r="U20" s="49"/>
      <c r="V20" s="11" t="str">
        <f ca="1">HLOOKUP(W20,INDIRECT(W15&amp;"!$C$46:$i$50"),2,FALSE)</f>
        <v>Andy</v>
      </c>
      <c r="W20" s="62">
        <v>3</v>
      </c>
      <c r="X20" s="63">
        <f ca="1">HLOOKUP($Q20,INDIRECT(W15&amp;"!$C$46:$i$50"),3,FALSE)</f>
        <v>9</v>
      </c>
      <c r="Y20" s="64">
        <f ca="1">HLOOKUP($Q20,INDIRECT(W15&amp;"!$C$46:$i$50"),4,FALSE)</f>
        <v>34</v>
      </c>
      <c r="Z20" s="70">
        <f ca="1">HLOOKUP($Q20,INDIRECT(W15&amp;"!$C$46:$i$50"),5,FALSE)</f>
        <v>353</v>
      </c>
      <c r="AA20" s="31"/>
      <c r="AB20" s="11" t="str">
        <f ca="1">HLOOKUP(AC20,INDIRECT(AC15&amp;"!$C$46:$i$50"),2,FALSE)</f>
        <v>Rainer</v>
      </c>
      <c r="AC20" s="62">
        <v>3</v>
      </c>
      <c r="AD20" s="63">
        <f ca="1">HLOOKUP($Q20,INDIRECT(AC15&amp;"!$C$46:$i$50"),3,FALSE)</f>
        <v>10</v>
      </c>
      <c r="AE20" s="64">
        <f ca="1">HLOOKUP($Q20,INDIRECT(AC15&amp;"!$C$46:$i$50"),4,FALSE)</f>
        <v>36</v>
      </c>
      <c r="AF20" s="70">
        <f ca="1">HLOOKUP($Q20,INDIRECT(AC15&amp;"!$C$46:$i$50"),5,FALSE)</f>
        <v>355</v>
      </c>
      <c r="AG20" s="31"/>
      <c r="AH20" s="11" t="str">
        <f ca="1">HLOOKUP(AI20,INDIRECT(AI15&amp;"!$C$46:$i$50"),2,FALSE)</f>
        <v>Andy</v>
      </c>
      <c r="AI20" s="62">
        <v>3</v>
      </c>
      <c r="AJ20" s="63">
        <f ca="1">HLOOKUP($Q20,INDIRECT(AI15&amp;"!$C$46:$i$50"),3,FALSE)</f>
        <v>9</v>
      </c>
      <c r="AK20" s="64">
        <f ca="1">HLOOKUP($Q20,INDIRECT(AI15&amp;"!$C$46:$i$50"),4,FALSE)</f>
        <v>34</v>
      </c>
      <c r="AL20" s="70">
        <f ca="1">HLOOKUP($Q20,INDIRECT(AI15&amp;"!$C$46:$i$50"),5,FALSE)</f>
        <v>347</v>
      </c>
    </row>
    <row r="21" spans="1:38" ht="12.75">
      <c r="A21" s="54" t="s">
        <v>44</v>
      </c>
      <c r="B21" s="10"/>
      <c r="C21" s="10" t="str">
        <f>VLOOKUP(4,$H$70:$M$76,3,FALSE)</f>
        <v>Andy</v>
      </c>
      <c r="D21" s="10">
        <f>VLOOKUP(4,H70:M76,4,FALSE)</f>
        <v>102</v>
      </c>
      <c r="E21" s="10">
        <f>VLOOKUP(4,H70:M76,5,FALSE)</f>
        <v>316</v>
      </c>
      <c r="F21" s="12">
        <f>VLOOKUP(4,H70:M76,6,FALSE)</f>
        <v>3989</v>
      </c>
      <c r="G21" s="31"/>
      <c r="J21" s="31" t="str">
        <f>Vorlage!D3</f>
        <v>Rainer</v>
      </c>
      <c r="K21" s="75">
        <f>VLOOKUP(J21,P18:T24,3,FALSE)+VLOOKUP(J21,V18:Z24,3,FALSE)+VLOOKUP(J21,AB18:AF24,3,FALSE)+VLOOKUP(J21,AH18:AL24,3,FALSE)</f>
        <v>47</v>
      </c>
      <c r="L21" s="79">
        <f>VLOOKUP(J21,P18:T24,4,FALSE)+VLOOKUP(J21,V18:Z24,4,FALSE)+VLOOKUP(J21,AB18:AF24,4,FALSE)+VLOOKUP(J21,AH18:AL24,4,FALSE)</f>
        <v>119</v>
      </c>
      <c r="M21" s="83">
        <f>VLOOKUP(J21,P18:T24,5,FALSE)+VLOOKUP(J21,V18:Z24,5,FALSE)+VLOOKUP(J21,AB18:AF24,5,FALSE)+VLOOKUP(J21,AH18:AL24,5,FALSE)</f>
        <v>1487</v>
      </c>
      <c r="P21" s="11" t="str">
        <f ca="1">HLOOKUP(Q21,INDIRECT(Q15&amp;"!$C$46:$i$50"),2,FALSE)</f>
        <v>Andy</v>
      </c>
      <c r="Q21" s="62">
        <v>4</v>
      </c>
      <c r="R21" s="63">
        <f ca="1">HLOOKUP($Q21,INDIRECT(Q15&amp;"!$C$46:$i$50"),3,FALSE)</f>
        <v>5</v>
      </c>
      <c r="S21" s="64">
        <f ca="1">HLOOKUP($Q21,INDIRECT(Q15&amp;"!$C$46:$i$50"),4,FALSE)</f>
        <v>41</v>
      </c>
      <c r="T21" s="70">
        <f ca="1">HLOOKUP($Q21,INDIRECT(Q15&amp;"!$C$46:$i$50"),5,FALSE)</f>
        <v>346</v>
      </c>
      <c r="U21" s="49"/>
      <c r="V21" s="11" t="str">
        <f ca="1">HLOOKUP(W21,INDIRECT(W15&amp;"!$C$46:$i$50"),2,FALSE)</f>
        <v>Dennis</v>
      </c>
      <c r="W21" s="62">
        <v>4</v>
      </c>
      <c r="X21" s="63">
        <f ca="1">HLOOKUP($Q21,INDIRECT(W15&amp;"!$C$46:$i$50"),3,FALSE)</f>
        <v>4</v>
      </c>
      <c r="Y21" s="64">
        <f ca="1">HLOOKUP($Q21,INDIRECT(W15&amp;"!$C$46:$i$50"),4,FALSE)</f>
        <v>80</v>
      </c>
      <c r="Z21" s="70">
        <f ca="1">HLOOKUP($Q21,INDIRECT(W15&amp;"!$C$46:$i$50"),5,FALSE)</f>
        <v>310</v>
      </c>
      <c r="AA21" s="31"/>
      <c r="AB21" s="11" t="str">
        <f ca="1">HLOOKUP(AC21,INDIRECT(AC15&amp;"!$C$46:$i$50"),2,FALSE)</f>
        <v>Andy</v>
      </c>
      <c r="AC21" s="62">
        <v>4</v>
      </c>
      <c r="AD21" s="63">
        <f ca="1">HLOOKUP($Q21,INDIRECT(AC15&amp;"!$C$46:$i$50"),3,FALSE)</f>
        <v>8</v>
      </c>
      <c r="AE21" s="64">
        <f ca="1">HLOOKUP($Q21,INDIRECT(AC15&amp;"!$C$46:$i$50"),4,FALSE)</f>
        <v>32</v>
      </c>
      <c r="AF21" s="70">
        <f ca="1">HLOOKUP($Q21,INDIRECT(AC15&amp;"!$C$46:$i$50"),5,FALSE)</f>
        <v>345</v>
      </c>
      <c r="AG21" s="31"/>
      <c r="AH21" s="11" t="str">
        <f ca="1">HLOOKUP(AI21,INDIRECT(AI15&amp;"!$C$46:$i$50"),2,FALSE)</f>
        <v>Dennis</v>
      </c>
      <c r="AI21" s="62">
        <v>4</v>
      </c>
      <c r="AJ21" s="63">
        <f ca="1">HLOOKUP($Q21,INDIRECT(AI15&amp;"!$C$46:$i$50"),3,FALSE)</f>
        <v>6</v>
      </c>
      <c r="AK21" s="64">
        <f ca="1">HLOOKUP($Q21,INDIRECT(AI15&amp;"!$C$46:$i$50"),4,FALSE)</f>
        <v>47</v>
      </c>
      <c r="AL21" s="70">
        <f ca="1">HLOOKUP($Q21,INDIRECT(AI15&amp;"!$C$46:$i$50"),5,FALSE)</f>
        <v>329</v>
      </c>
    </row>
    <row r="22" spans="1:38" ht="12.75">
      <c r="A22" s="54" t="s">
        <v>45</v>
      </c>
      <c r="B22" s="10"/>
      <c r="C22" s="10" t="str">
        <f>VLOOKUP(5,$H$70:$M$76,3,FALSE)</f>
        <v>Benny</v>
      </c>
      <c r="D22" s="10">
        <f>VLOOKUP(5,H70:M76,4,FALSE)</f>
        <v>50</v>
      </c>
      <c r="E22" s="10">
        <f>VLOOKUP(5,H70:M76,5,FALSE)</f>
        <v>304</v>
      </c>
      <c r="F22" s="12">
        <f>VLOOKUP(5,H70:M76,6,FALSE)</f>
        <v>2322</v>
      </c>
      <c r="G22" s="31"/>
      <c r="J22" s="31" t="str">
        <f>Vorlage!H3</f>
        <v>Benny</v>
      </c>
      <c r="K22" s="75">
        <f>VLOOKUP(J22,P18:T24,3,FALSE)+VLOOKUP(J22,V18:Z24,3,FALSE)+VLOOKUP(J22,AB18:AF24,3,FALSE)+VLOOKUP(J22,AH18:AL24,3,FALSE)</f>
        <v>0</v>
      </c>
      <c r="L22" s="79">
        <f>VLOOKUP(J22,P18:T24,4,FALSE)+VLOOKUP(J22,V18:Z24,4,FALSE)+VLOOKUP(J22,AB18:AF24,4,FALSE)+VLOOKUP(J22,AH18:AL24,4,FALSE)</f>
        <v>0</v>
      </c>
      <c r="M22" s="83">
        <f>VLOOKUP(J22,P18:T24,5,FALSE)+VLOOKUP(J22,V18:Z24,5,FALSE)+VLOOKUP(J22,AB18:AF24,5,FALSE)+VLOOKUP(J22,AH18:AL24,5,FALSE)</f>
        <v>0</v>
      </c>
      <c r="P22" s="11" t="str">
        <f ca="1">HLOOKUP(Q22,INDIRECT(Q15&amp;"!$C$46:$i$50"),2,FALSE)</f>
        <v>Dennis</v>
      </c>
      <c r="Q22" s="62">
        <v>5</v>
      </c>
      <c r="R22" s="63">
        <f ca="1">HLOOKUP($Q22,INDIRECT(Q15&amp;"!$C$46:$i$50"),3,FALSE)</f>
        <v>0</v>
      </c>
      <c r="S22" s="64">
        <f ca="1">HLOOKUP($Q22,INDIRECT(Q15&amp;"!$C$46:$i$50"),4,FALSE)</f>
        <v>0</v>
      </c>
      <c r="T22" s="70">
        <f ca="1">HLOOKUP($Q22,INDIRECT(Q15&amp;"!$C$46:$i$50"),5,FALSE)</f>
        <v>0</v>
      </c>
      <c r="U22" s="49"/>
      <c r="V22" s="11" t="str">
        <f ca="1">HLOOKUP(W22,INDIRECT(W15&amp;"!$C$46:$i$50"),2,FALSE)</f>
        <v>Mecky</v>
      </c>
      <c r="W22" s="62">
        <v>5</v>
      </c>
      <c r="X22" s="63">
        <f ca="1">HLOOKUP($Q22,INDIRECT(W15&amp;"!$C$46:$i$50"),3,FALSE)</f>
        <v>0</v>
      </c>
      <c r="Y22" s="64">
        <f ca="1">HLOOKUP($Q22,INDIRECT(W15&amp;"!$C$46:$i$50"),4,FALSE)</f>
        <v>0</v>
      </c>
      <c r="Z22" s="70">
        <f ca="1">HLOOKUP($Q22,INDIRECT(W15&amp;"!$C$46:$i$50"),5,FALSE)</f>
        <v>0</v>
      </c>
      <c r="AA22" s="31"/>
      <c r="AB22" s="11" t="str">
        <f ca="1">HLOOKUP(AC22,INDIRECT(AC15&amp;"!$C$46:$i$50"),2,FALSE)</f>
        <v>Dennis</v>
      </c>
      <c r="AC22" s="62">
        <v>5</v>
      </c>
      <c r="AD22" s="63">
        <f ca="1">HLOOKUP($Q22,INDIRECT(AC15&amp;"!$C$46:$i$50"),3,FALSE)</f>
        <v>6</v>
      </c>
      <c r="AE22" s="64">
        <f ca="1">HLOOKUP($Q22,INDIRECT(AC15&amp;"!$C$46:$i$50"),4,FALSE)</f>
        <v>65</v>
      </c>
      <c r="AF22" s="70">
        <f ca="1">HLOOKUP($Q22,INDIRECT(AC15&amp;"!$C$46:$i$50"),5,FALSE)</f>
        <v>324</v>
      </c>
      <c r="AG22" s="31"/>
      <c r="AH22" s="11" t="str">
        <f ca="1">HLOOKUP(AI22,INDIRECT(AI15&amp;"!$C$46:$i$50"),2,FALSE)</f>
        <v>Mecky</v>
      </c>
      <c r="AI22" s="62">
        <v>5</v>
      </c>
      <c r="AJ22" s="63">
        <f ca="1">HLOOKUP($Q22,INDIRECT(AI15&amp;"!$C$46:$i$50"),3,FALSE)</f>
        <v>0</v>
      </c>
      <c r="AK22" s="64">
        <f ca="1">HLOOKUP($Q22,INDIRECT(AI15&amp;"!$C$46:$i$50"),4,FALSE)</f>
        <v>0</v>
      </c>
      <c r="AL22" s="70">
        <f ca="1">HLOOKUP($Q22,INDIRECT(AI15&amp;"!$C$46:$i$50"),5,FALSE)</f>
        <v>0</v>
      </c>
    </row>
    <row r="23" spans="1:38" ht="12.75">
      <c r="A23" s="54" t="s">
        <v>46</v>
      </c>
      <c r="B23" s="10"/>
      <c r="C23" s="10" t="str">
        <f>VLOOKUP(6,$H$70:$M$76,3,FALSE)</f>
        <v>Dennis</v>
      </c>
      <c r="D23" s="10">
        <f>VLOOKUP(6,H70:M76,4,FALSE)</f>
        <v>31</v>
      </c>
      <c r="E23" s="10">
        <f>VLOOKUP(6,H70:M76,5,FALSE)</f>
        <v>268</v>
      </c>
      <c r="F23" s="12">
        <f>VLOOKUP(6,H70:M76,6,FALSE)</f>
        <v>1670</v>
      </c>
      <c r="G23" s="31"/>
      <c r="J23" s="31" t="str">
        <f>Vorlage!G3</f>
        <v>Dennis</v>
      </c>
      <c r="K23" s="75">
        <f>VLOOKUP(J23,P18:T24,3,FALSE)+VLOOKUP(J23,V18:Z24,3,FALSE)+VLOOKUP(J23,AB18:AF24,3,FALSE)+VLOOKUP(J23,AH18:AL24,3,FALSE)</f>
        <v>16</v>
      </c>
      <c r="L23" s="79">
        <f>VLOOKUP(J23,P18:T24,4,FALSE)+VLOOKUP(J23,V18:Z24,4,FALSE)+VLOOKUP(J23,AB18:AF24,4,FALSE)+VLOOKUP(J23,AH18:AL24,4,FALSE)</f>
        <v>192</v>
      </c>
      <c r="M23" s="83">
        <f>VLOOKUP(J23,P18:T24,5,FALSE)+VLOOKUP(J23,V18:Z24,5,FALSE)+VLOOKUP(J23,AB18:AF24,5,FALSE)+VLOOKUP(J23,AH18:AL24,5,FALSE)</f>
        <v>963</v>
      </c>
      <c r="P23" s="11" t="str">
        <f ca="1">HLOOKUP(Q23,INDIRECT(Q15&amp;"!$C$46:$i$50"),2,FALSE)</f>
        <v>Benny</v>
      </c>
      <c r="Q23" s="62">
        <v>6</v>
      </c>
      <c r="R23" s="63">
        <f ca="1">HLOOKUP($Q23,INDIRECT(Q15&amp;"!$C$46:$i$50"),3,FALSE)</f>
        <v>0</v>
      </c>
      <c r="S23" s="64">
        <f ca="1">HLOOKUP($Q23,INDIRECT(Q15&amp;"!$C$46:$i$50"),4,FALSE)</f>
        <v>0</v>
      </c>
      <c r="T23" s="70">
        <f ca="1">HLOOKUP($Q23,INDIRECT(Q15&amp;"!$C$46:$i$50"),5,FALSE)</f>
        <v>0</v>
      </c>
      <c r="U23" s="49"/>
      <c r="V23" s="11" t="str">
        <f ca="1">HLOOKUP(W23,INDIRECT(W15&amp;"!$C$46:$i$50"),2,FALSE)</f>
        <v>Benny</v>
      </c>
      <c r="W23" s="62">
        <v>6</v>
      </c>
      <c r="X23" s="63">
        <f ca="1">HLOOKUP($Q23,INDIRECT(W15&amp;"!$C$46:$i$50"),3,FALSE)</f>
        <v>0</v>
      </c>
      <c r="Y23" s="64">
        <f ca="1">HLOOKUP($Q23,INDIRECT(W15&amp;"!$C$46:$i$50"),4,FALSE)</f>
        <v>0</v>
      </c>
      <c r="Z23" s="70">
        <f ca="1">HLOOKUP($Q23,INDIRECT(W15&amp;"!$C$46:$i$50"),5,FALSE)</f>
        <v>0</v>
      </c>
      <c r="AA23" s="31"/>
      <c r="AB23" s="11" t="str">
        <f ca="1">HLOOKUP(AC23,INDIRECT(AC15&amp;"!$C$46:$i$50"),2,FALSE)</f>
        <v>Benny</v>
      </c>
      <c r="AC23" s="62">
        <v>6</v>
      </c>
      <c r="AD23" s="63">
        <f ca="1">HLOOKUP($Q23,INDIRECT(AC15&amp;"!$C$46:$i$50"),3,FALSE)</f>
        <v>0</v>
      </c>
      <c r="AE23" s="64">
        <f ca="1">HLOOKUP($Q23,INDIRECT(AC15&amp;"!$C$46:$i$50"),4,FALSE)</f>
        <v>0</v>
      </c>
      <c r="AF23" s="70">
        <f ca="1">HLOOKUP($Q23,INDIRECT(AC15&amp;"!$C$46:$i$50"),5,FALSE)</f>
        <v>0</v>
      </c>
      <c r="AG23" s="31"/>
      <c r="AH23" s="11" t="str">
        <f ca="1">HLOOKUP(AI23,INDIRECT(AI15&amp;"!$C$46:$i$50"),2,FALSE)</f>
        <v>Benny</v>
      </c>
      <c r="AI23" s="62">
        <v>6</v>
      </c>
      <c r="AJ23" s="63">
        <f ca="1">HLOOKUP($Q23,INDIRECT(AI15&amp;"!$C$46:$i$50"),3,FALSE)</f>
        <v>0</v>
      </c>
      <c r="AK23" s="64">
        <f ca="1">HLOOKUP($Q23,INDIRECT(AI15&amp;"!$C$46:$i$50"),4,FALSE)</f>
        <v>0</v>
      </c>
      <c r="AL23" s="70">
        <f ca="1">HLOOKUP($Q23,INDIRECT(AI15&amp;"!$C$46:$i$50"),5,FALSE)</f>
        <v>0</v>
      </c>
    </row>
    <row r="24" spans="1:39" ht="13.5" thickBot="1">
      <c r="A24" s="115" t="s">
        <v>47</v>
      </c>
      <c r="B24" s="14"/>
      <c r="C24" s="14" t="str">
        <f>VLOOKUP(7,$H$70:$M$76,3,FALSE)</f>
        <v>Gast</v>
      </c>
      <c r="D24" s="14">
        <f>VLOOKUP(7,$H$70:$M$76,4,FALSE)</f>
        <v>8</v>
      </c>
      <c r="E24" s="14">
        <f>VLOOKUP(7,H70:M76,5,FALSE)</f>
        <v>117</v>
      </c>
      <c r="F24" s="15">
        <f>VLOOKUP(7,H70:M76,6,FALSE)</f>
        <v>636</v>
      </c>
      <c r="G24" s="49"/>
      <c r="J24" s="31" t="str">
        <f>Vorlage!I3</f>
        <v>Gast</v>
      </c>
      <c r="K24" s="75">
        <f>VLOOKUP(J24,P18:T24,3,FALSE)+VLOOKUP(J24,V18:Z24,3,FALSE)+VLOOKUP(J24,AB18:AF24,3,FALSE)+VLOOKUP(J24,AH18:AL24,3,FALSE)</f>
        <v>0</v>
      </c>
      <c r="L24" s="79">
        <f>VLOOKUP(J24,P18:T24,4,FALSE)+VLOOKUP(J24,V18:Z24,4,FALSE)+VLOOKUP(J24,AB18:AF24,4,FALSE)+VLOOKUP(J24,AH18:AL24,4,FALSE)</f>
        <v>0</v>
      </c>
      <c r="M24" s="83">
        <f>VLOOKUP(J24,P18:T24,5,FALSE)+VLOOKUP(J24,V18:Z24,5,FALSE)+VLOOKUP(J24,AB18:AF24,5,FALSE)+VLOOKUP(J24,AH18:AL24,5,FALSE)</f>
        <v>0</v>
      </c>
      <c r="P24" s="13" t="str">
        <f ca="1">HLOOKUP(Q24,INDIRECT(Q15&amp;"!$C$46:$i$50"),2,FALSE)</f>
        <v>Gast</v>
      </c>
      <c r="Q24" s="71">
        <v>7</v>
      </c>
      <c r="R24" s="72">
        <f ca="1">HLOOKUP($Q24,INDIRECT(Q15&amp;"!$C$46:$i$50"),3,FALSE)</f>
        <v>0</v>
      </c>
      <c r="S24" s="73">
        <f ca="1">HLOOKUP($Q24,INDIRECT(Q15&amp;"!$C$46:$i$50"),4,FALSE)</f>
        <v>0</v>
      </c>
      <c r="T24" s="74">
        <f ca="1">HLOOKUP($Q24,INDIRECT(Q15&amp;"!$C$46:$i$50"),5,FALSE)</f>
        <v>0</v>
      </c>
      <c r="U24" s="49"/>
      <c r="V24" s="13" t="str">
        <f ca="1">HLOOKUP(W24,INDIRECT(W15&amp;"!$C$46:$i$50"),2,FALSE)</f>
        <v>Gast</v>
      </c>
      <c r="W24" s="71">
        <v>7</v>
      </c>
      <c r="X24" s="72">
        <f ca="1">HLOOKUP($Q24,INDIRECT(W15&amp;"!$C$46:$i$50"),3,FALSE)</f>
        <v>0</v>
      </c>
      <c r="Y24" s="73">
        <f ca="1">HLOOKUP($Q24,INDIRECT(W15&amp;"!$C$46:$i$50"),4,FALSE)</f>
        <v>0</v>
      </c>
      <c r="Z24" s="74">
        <f ca="1">HLOOKUP($Q24,INDIRECT(W15&amp;"!$C$46:$i$50"),5,FALSE)</f>
        <v>0</v>
      </c>
      <c r="AA24" s="31"/>
      <c r="AB24" s="13" t="str">
        <f ca="1">HLOOKUP(AC24,INDIRECT(AC15&amp;"!$C$46:$i$50"),2,FALSE)</f>
        <v>Gast</v>
      </c>
      <c r="AC24" s="71">
        <v>7</v>
      </c>
      <c r="AD24" s="72">
        <f ca="1">HLOOKUP($Q24,INDIRECT(AC15&amp;"!$C$46:$i$50"),3,FALSE)</f>
        <v>0</v>
      </c>
      <c r="AE24" s="73">
        <f ca="1">HLOOKUP($Q24,INDIRECT(AC15&amp;"!$C$46:$i$50"),4,FALSE)</f>
        <v>0</v>
      </c>
      <c r="AF24" s="74">
        <f ca="1">HLOOKUP($Q24,INDIRECT(AC15&amp;"!$C$46:$i$50"),5,FALSE)</f>
        <v>0</v>
      </c>
      <c r="AG24" s="31"/>
      <c r="AH24" s="13" t="str">
        <f ca="1">HLOOKUP(AI24,INDIRECT(AI15&amp;"!$C$46:$i$50"),2,FALSE)</f>
        <v>Gast</v>
      </c>
      <c r="AI24" s="71">
        <v>7</v>
      </c>
      <c r="AJ24" s="72">
        <f ca="1">HLOOKUP($Q24,INDIRECT(AI15&amp;"!$C$46:$i$50"),3,FALSE)</f>
        <v>0</v>
      </c>
      <c r="AK24" s="73">
        <f ca="1">HLOOKUP($Q24,INDIRECT(AI15&amp;"!$C$46:$i$50"),4,FALSE)</f>
        <v>0</v>
      </c>
      <c r="AL24" s="74">
        <f ca="1">HLOOKUP($Q24,INDIRECT(AI15&amp;"!$C$46:$i$50"),5,FALSE)</f>
        <v>0</v>
      </c>
      <c r="AM24" s="49"/>
    </row>
    <row r="25" spans="1:39" ht="13.5" thickBot="1">
      <c r="A25" s="107"/>
      <c r="B25" s="31"/>
      <c r="C25" s="31"/>
      <c r="D25" s="31"/>
      <c r="E25" s="31"/>
      <c r="F25" s="31"/>
      <c r="G25" s="49"/>
      <c r="J25" s="31"/>
      <c r="K25" s="108"/>
      <c r="L25" s="109"/>
      <c r="M25" s="110"/>
      <c r="S25" s="31"/>
      <c r="T25" s="47"/>
      <c r="U25" s="48"/>
      <c r="V25" s="49"/>
      <c r="W25" s="49"/>
      <c r="X25" s="31"/>
      <c r="Y25" s="31"/>
      <c r="Z25" s="47"/>
      <c r="AA25" s="48"/>
      <c r="AB25" s="49"/>
      <c r="AC25" s="31"/>
      <c r="AD25" s="31"/>
      <c r="AE25" s="47"/>
      <c r="AF25" s="48"/>
      <c r="AG25" s="49"/>
      <c r="AH25" s="31"/>
      <c r="AI25" s="31"/>
      <c r="AJ25" s="31"/>
      <c r="AK25" s="47"/>
      <c r="AL25" s="48"/>
      <c r="AM25" s="49"/>
    </row>
    <row r="26" spans="10:38" ht="13.5" thickBot="1">
      <c r="J26" s="31"/>
      <c r="Q26" s="147" t="s">
        <v>156</v>
      </c>
      <c r="R26" s="148"/>
      <c r="S26" s="148"/>
      <c r="T26" s="149"/>
      <c r="U26" s="37"/>
      <c r="W26" s="147" t="s">
        <v>175</v>
      </c>
      <c r="X26" s="148"/>
      <c r="Y26" s="148"/>
      <c r="Z26" s="149"/>
      <c r="AA26" s="31"/>
      <c r="AC26" s="147" t="s">
        <v>203</v>
      </c>
      <c r="AD26" s="148"/>
      <c r="AE26" s="148"/>
      <c r="AF26" s="149"/>
      <c r="AG26" s="31"/>
      <c r="AI26" s="147" t="s">
        <v>230</v>
      </c>
      <c r="AJ26" s="148"/>
      <c r="AK26" s="148"/>
      <c r="AL26" s="149"/>
    </row>
    <row r="27" spans="10:38" ht="75" customHeight="1" thickBot="1">
      <c r="J27" s="31"/>
      <c r="P27" s="58" t="s">
        <v>18</v>
      </c>
      <c r="Q27" s="58" t="s">
        <v>10</v>
      </c>
      <c r="R27" s="59" t="s">
        <v>14</v>
      </c>
      <c r="S27" s="60" t="s">
        <v>12</v>
      </c>
      <c r="T27" s="61" t="s">
        <v>13</v>
      </c>
      <c r="U27" s="46"/>
      <c r="V27" s="58" t="s">
        <v>18</v>
      </c>
      <c r="W27" s="58" t="s">
        <v>10</v>
      </c>
      <c r="X27" s="59" t="s">
        <v>14</v>
      </c>
      <c r="Y27" s="60" t="s">
        <v>12</v>
      </c>
      <c r="Z27" s="61" t="s">
        <v>13</v>
      </c>
      <c r="AA27" s="31"/>
      <c r="AB27" s="58" t="s">
        <v>18</v>
      </c>
      <c r="AC27" s="58" t="s">
        <v>10</v>
      </c>
      <c r="AD27" s="59" t="s">
        <v>14</v>
      </c>
      <c r="AE27" s="60" t="s">
        <v>12</v>
      </c>
      <c r="AF27" s="61" t="s">
        <v>13</v>
      </c>
      <c r="AG27" s="31"/>
      <c r="AH27" s="58" t="s">
        <v>18</v>
      </c>
      <c r="AI27" s="58" t="s">
        <v>10</v>
      </c>
      <c r="AJ27" s="59" t="s">
        <v>14</v>
      </c>
      <c r="AK27" s="60" t="s">
        <v>12</v>
      </c>
      <c r="AL27" s="61" t="s">
        <v>13</v>
      </c>
    </row>
    <row r="28" spans="10:38" s="2" customFormat="1" ht="6" customHeight="1" thickBot="1">
      <c r="J28" s="124"/>
      <c r="K28" s="78"/>
      <c r="L28" s="82"/>
      <c r="M28" s="86"/>
      <c r="O28" s="50"/>
      <c r="P28"/>
      <c r="Q28"/>
      <c r="R28"/>
      <c r="S28"/>
      <c r="T28"/>
      <c r="U28" s="49"/>
      <c r="V28"/>
      <c r="W28"/>
      <c r="X28"/>
      <c r="Y28"/>
      <c r="Z28"/>
      <c r="AA28" s="31"/>
      <c r="AB28"/>
      <c r="AC28"/>
      <c r="AD28"/>
      <c r="AE28"/>
      <c r="AF28"/>
      <c r="AG28" s="31"/>
      <c r="AH28"/>
      <c r="AI28"/>
      <c r="AJ28"/>
      <c r="AK28"/>
      <c r="AL28"/>
    </row>
    <row r="29" spans="10:38" ht="12.75">
      <c r="J29" s="31" t="str">
        <f aca="true" t="shared" si="0" ref="J29:J35">J18</f>
        <v>Stefan</v>
      </c>
      <c r="K29" s="75">
        <f aca="true" t="shared" si="1" ref="K29:K35">VLOOKUP(J29,$P$29:$T$35,3,FALSE)+VLOOKUP(J29,$V$29:$Z$35,3,FALSE)+VLOOKUP(J29,$AB$29:$AF$35,3,FALSE)+VLOOKUP(J29,$AH$29:$AL$35,3,FALSE)</f>
        <v>52</v>
      </c>
      <c r="L29" s="79">
        <f aca="true" t="shared" si="2" ref="L29:L34">VLOOKUP(J29,$P$29:$T$35,4,FALSE)+VLOOKUP(J29,$V$29:$Z$35,4,FALSE)+VLOOKUP(J29,$AB$29:$AF$35,4,FALSE)+VLOOKUP(J29,$AH$29:$AL$35,4,FALSE)</f>
        <v>30</v>
      </c>
      <c r="M29" s="83">
        <f>VLOOKUP(J29,P29:T35,5,FALSE)+VLOOKUP(J29,V29:Z35,5,FALSE)+VLOOKUP(J29,AB29:AF35,5,FALSE)+VLOOKUP(J29,AH29:AL35,5,FALSE)</f>
        <v>1560</v>
      </c>
      <c r="O29" s="45"/>
      <c r="P29" s="65" t="str">
        <f ca="1">HLOOKUP(Q29,INDIRECT(Q26&amp;"!$C$46:$i$50"),2,FALSE)</f>
        <v>Stefan</v>
      </c>
      <c r="Q29" s="66">
        <v>1</v>
      </c>
      <c r="R29" s="67">
        <f ca="1">HLOOKUP($Q29,INDIRECT(Q26&amp;"!$C$46:$i$50"),3,FALSE)</f>
        <v>12</v>
      </c>
      <c r="S29" s="68">
        <f ca="1">HLOOKUP($Q29,INDIRECT(Q26&amp;"!$C$46:$i$50"),4,FALSE)</f>
        <v>10</v>
      </c>
      <c r="T29" s="69">
        <f ca="1">HLOOKUP($Q29,INDIRECT(Q26&amp;"!$C$46:$i$50"),5,FALSE)</f>
        <v>383</v>
      </c>
      <c r="U29" s="49"/>
      <c r="V29" s="65" t="str">
        <f ca="1">HLOOKUP(W29,INDIRECT(W26&amp;"!$C$46:$i$50"),2,FALSE)</f>
        <v>Rainer</v>
      </c>
      <c r="W29" s="66">
        <v>1</v>
      </c>
      <c r="X29" s="67">
        <f ca="1">HLOOKUP($Q29,INDIRECT(W26&amp;"!$C$46:$i$50"),3,FALSE)</f>
        <v>13</v>
      </c>
      <c r="Y29" s="68">
        <f ca="1">HLOOKUP($Q29,INDIRECT(W26&amp;"!$C$46:$i$50"),4,FALSE)</f>
        <v>42</v>
      </c>
      <c r="Z29" s="69">
        <f ca="1">HLOOKUP($Q29,INDIRECT(W26&amp;"!$C$46:$i$50"),5,FALSE)</f>
        <v>375</v>
      </c>
      <c r="AA29" s="31"/>
      <c r="AB29" s="65" t="str">
        <f ca="1">HLOOKUP(AC29,INDIRECT(AC26&amp;"!$C$46:$i$50"),2,FALSE)</f>
        <v>Stefan</v>
      </c>
      <c r="AC29" s="66">
        <v>1</v>
      </c>
      <c r="AD29" s="67">
        <f ca="1">HLOOKUP($Q29,INDIRECT($AC$26&amp;"!$C$46:$i$50"),3,FALSE)</f>
        <v>13</v>
      </c>
      <c r="AE29" s="68">
        <f ca="1">HLOOKUP($Q29,INDIRECT($AC$26&amp;"!$C$46:$i$50"),4,FALSE)</f>
        <v>4</v>
      </c>
      <c r="AF29" s="69">
        <f ca="1">HLOOKUP($Q29,INDIRECT($AC$26&amp;"!$C$46:$i$50"),5,FALSE)</f>
        <v>395</v>
      </c>
      <c r="AG29" s="31"/>
      <c r="AH29" s="65" t="str">
        <f ca="1">HLOOKUP(AI29,INDIRECT(AI26&amp;"!$C$46:$i$50"),2,FALSE)</f>
        <v>Stefan</v>
      </c>
      <c r="AI29" s="66">
        <v>1</v>
      </c>
      <c r="AJ29" s="67">
        <f ca="1">HLOOKUP($Q29,INDIRECT(AI26&amp;"!$C$46:$i$50"),3,FALSE)</f>
        <v>15</v>
      </c>
      <c r="AK29" s="68">
        <f ca="1">HLOOKUP($Q29,INDIRECT(AI26&amp;"!$C$46:$i$50"),4,FALSE)</f>
        <v>8</v>
      </c>
      <c r="AL29" s="69">
        <f ca="1">HLOOKUP($Q29,INDIRECT(AI26&amp;"!$C$46:$i$50"),5,FALSE)</f>
        <v>398</v>
      </c>
    </row>
    <row r="30" spans="10:38" ht="12.75">
      <c r="J30" s="31" t="str">
        <f t="shared" si="0"/>
        <v>Mecky</v>
      </c>
      <c r="K30" s="75">
        <f t="shared" si="1"/>
        <v>44</v>
      </c>
      <c r="L30" s="79">
        <f t="shared" si="2"/>
        <v>89</v>
      </c>
      <c r="M30" s="83">
        <f>VLOOKUP(J30,P29:T35,5,FALSE)+VLOOKUP(J30,V29:Z35,5,FALSE)+VLOOKUP(J30,AB29:AF35,5,FALSE)+VLOOKUP(J30,AH29:AL35,5,FALSE)</f>
        <v>1503</v>
      </c>
      <c r="O30" s="31"/>
      <c r="P30" s="11" t="str">
        <f ca="1">HLOOKUP(Q30,INDIRECT(Q26&amp;"!$C$46:$i$50"),2,FALSE)</f>
        <v>Rainer</v>
      </c>
      <c r="Q30" s="62">
        <v>2</v>
      </c>
      <c r="R30" s="63">
        <f ca="1">HLOOKUP($Q30,INDIRECT(Q26&amp;"!$C$46:$i$50"),3,FALSE)</f>
        <v>10</v>
      </c>
      <c r="S30" s="64">
        <f ca="1">HLOOKUP($Q30,INDIRECT(Q26&amp;"!$C$46:$i$50"),4,FALSE)</f>
        <v>40</v>
      </c>
      <c r="T30" s="70">
        <f ca="1">HLOOKUP($Q30,INDIRECT(Q26&amp;"!$C$46:$i$50"),5,FALSE)</f>
        <v>362</v>
      </c>
      <c r="U30" s="49"/>
      <c r="V30" s="11" t="str">
        <f ca="1">HLOOKUP(W30,INDIRECT(W26&amp;"!$C$46:$i$50"),2,FALSE)</f>
        <v>Stefan</v>
      </c>
      <c r="W30" s="62">
        <v>2</v>
      </c>
      <c r="X30" s="63">
        <f ca="1">HLOOKUP($Q30,INDIRECT(W26&amp;"!$C$46:$i$50"),3,FALSE)</f>
        <v>12</v>
      </c>
      <c r="Y30" s="64">
        <f ca="1">HLOOKUP($Q30,INDIRECT(W26&amp;"!$C$46:$i$50"),4,FALSE)</f>
        <v>8</v>
      </c>
      <c r="Z30" s="70">
        <f ca="1">HLOOKUP($Q30,INDIRECT(W26&amp;"!$C$46:$i$50"),5,FALSE)</f>
        <v>384</v>
      </c>
      <c r="AA30" s="31"/>
      <c r="AB30" s="11" t="str">
        <f aca="true" ca="1" t="shared" si="3" ref="AB30:AB35">HLOOKUP(AC30,INDIRECT($AC$26&amp;"!$C$46:$i$50"),2,FALSE)</f>
        <v>Rainer</v>
      </c>
      <c r="AC30" s="62">
        <v>2</v>
      </c>
      <c r="AD30" s="63">
        <f aca="true" ca="1" t="shared" si="4" ref="AD30:AD35">HLOOKUP($Q30,INDIRECT($AC$26&amp;"!$C$46:$i$50"),3,FALSE)</f>
        <v>13</v>
      </c>
      <c r="AE30" s="64">
        <f aca="true" ca="1" t="shared" si="5" ref="AE30:AE35">HLOOKUP($Q30,INDIRECT($AC$26&amp;"!$C$46:$i$50"),4,FALSE)</f>
        <v>30</v>
      </c>
      <c r="AF30" s="70">
        <f aca="true" ca="1" t="shared" si="6" ref="AF30:AF35">HLOOKUP($Q30,INDIRECT($AC$26&amp;"!$C$46:$i$50"),5,FALSE)</f>
        <v>389</v>
      </c>
      <c r="AG30" s="31"/>
      <c r="AH30" s="11" t="str">
        <f ca="1">HLOOKUP(AI30,INDIRECT(AI26&amp;"!$C$46:$i$50"),2,FALSE)</f>
        <v>Mecky</v>
      </c>
      <c r="AI30" s="62">
        <v>2</v>
      </c>
      <c r="AJ30" s="63">
        <f ca="1">HLOOKUP($Q30,INDIRECT(AI26&amp;"!$C$46:$i$50"),3,FALSE)</f>
        <v>14</v>
      </c>
      <c r="AK30" s="64">
        <f ca="1">HLOOKUP($Q30,INDIRECT(AI26&amp;"!$C$46:$i$50"),4,FALSE)</f>
        <v>17</v>
      </c>
      <c r="AL30" s="70">
        <f ca="1">HLOOKUP($Q30,INDIRECT(AI26&amp;"!$C$46:$i$50"),5,FALSE)</f>
        <v>393</v>
      </c>
    </row>
    <row r="31" spans="10:38" ht="12.75">
      <c r="J31" s="31" t="str">
        <f t="shared" si="0"/>
        <v>Andy</v>
      </c>
      <c r="K31" s="75">
        <f t="shared" si="1"/>
        <v>30</v>
      </c>
      <c r="L31" s="79">
        <f t="shared" si="2"/>
        <v>94</v>
      </c>
      <c r="M31" s="83">
        <f>VLOOKUP(J31,P29:T35,5,FALSE)+VLOOKUP(J31,V29:Z35,5,FALSE)+VLOOKUP(J31,AB29:AF35,5,FALSE)+VLOOKUP(J31,AH29:AL35,5,FALSE)</f>
        <v>1104</v>
      </c>
      <c r="O31" s="31"/>
      <c r="P31" s="11" t="str">
        <f ca="1">HLOOKUP(Q31,INDIRECT(Q26&amp;"!$C$46:$i$50"),2,FALSE)</f>
        <v>Andy</v>
      </c>
      <c r="Q31" s="62">
        <v>3</v>
      </c>
      <c r="R31" s="63">
        <f ca="1">HLOOKUP($Q31,INDIRECT(Q26&amp;"!$C$46:$i$50"),3,FALSE)</f>
        <v>9</v>
      </c>
      <c r="S31" s="64">
        <f ca="1">HLOOKUP($Q31,INDIRECT(Q26&amp;"!$C$46:$i$50"),4,FALSE)</f>
        <v>30</v>
      </c>
      <c r="T31" s="70">
        <f ca="1">HLOOKUP($Q31,INDIRECT(Q26&amp;"!$C$46:$i$50"),5,FALSE)</f>
        <v>363</v>
      </c>
      <c r="U31" s="49"/>
      <c r="V31" s="11" t="str">
        <f ca="1">HLOOKUP(W31,INDIRECT(W26&amp;"!$C$46:$i$50"),2,FALSE)</f>
        <v>Mecky</v>
      </c>
      <c r="W31" s="62">
        <v>3</v>
      </c>
      <c r="X31" s="63">
        <f ca="1">HLOOKUP($Q31,INDIRECT(W26&amp;"!$C$46:$i$50"),3,FALSE)</f>
        <v>10</v>
      </c>
      <c r="Y31" s="64">
        <f ca="1">HLOOKUP($Q31,INDIRECT(W26&amp;"!$C$46:$i$50"),4,FALSE)</f>
        <v>27</v>
      </c>
      <c r="Z31" s="70">
        <f ca="1">HLOOKUP($Q31,INDIRECT(W26&amp;"!$C$46:$i$50"),5,FALSE)</f>
        <v>369</v>
      </c>
      <c r="AA31" s="31"/>
      <c r="AB31" s="11" t="str">
        <f ca="1" t="shared" si="3"/>
        <v>Mecky</v>
      </c>
      <c r="AC31" s="62">
        <v>3</v>
      </c>
      <c r="AD31" s="63">
        <f ca="1" t="shared" si="4"/>
        <v>11</v>
      </c>
      <c r="AE31" s="64">
        <f ca="1" t="shared" si="5"/>
        <v>13</v>
      </c>
      <c r="AF31" s="70">
        <f ca="1" t="shared" si="6"/>
        <v>383</v>
      </c>
      <c r="AG31" s="31"/>
      <c r="AH31" s="11" t="str">
        <f ca="1">HLOOKUP(AI31,INDIRECT(AI26&amp;"!$C$46:$i$50"),2,FALSE)</f>
        <v>Andy</v>
      </c>
      <c r="AI31" s="62">
        <v>3</v>
      </c>
      <c r="AJ31" s="63">
        <f ca="1">HLOOKUP($Q31,INDIRECT(AI26&amp;"!$C$46:$i$50"),3,FALSE)</f>
        <v>11</v>
      </c>
      <c r="AK31" s="64">
        <f ca="1">HLOOKUP($Q31,INDIRECT(AI26&amp;"!$C$46:$i$50"),4,FALSE)</f>
        <v>32</v>
      </c>
      <c r="AL31" s="70">
        <f ca="1">HLOOKUP($Q31,INDIRECT(AI26&amp;"!$C$46:$i$50"),5,FALSE)</f>
        <v>373</v>
      </c>
    </row>
    <row r="32" spans="10:38" ht="12.75">
      <c r="J32" s="31" t="str">
        <f t="shared" si="0"/>
        <v>Rainer</v>
      </c>
      <c r="K32" s="75">
        <f t="shared" si="1"/>
        <v>36</v>
      </c>
      <c r="L32" s="79">
        <f t="shared" si="2"/>
        <v>112</v>
      </c>
      <c r="M32" s="83">
        <f>VLOOKUP(J32,P29:T35,5,FALSE)+VLOOKUP(J32,V29:Z35,5,FALSE)+VLOOKUP(J32,AB29:AF35,5,FALSE)+VLOOKUP(J32,AH29:AL35,5,FALSE)</f>
        <v>1126</v>
      </c>
      <c r="O32" s="31"/>
      <c r="P32" s="11" t="str">
        <f ca="1">HLOOKUP(Q32,INDIRECT(Q26&amp;"!$C$46:$i$50"),2,FALSE)</f>
        <v>Mecky</v>
      </c>
      <c r="Q32" s="62">
        <v>4</v>
      </c>
      <c r="R32" s="63">
        <f ca="1">HLOOKUP($Q32,INDIRECT(Q26&amp;"!$C$46:$i$50"),3,FALSE)</f>
        <v>9</v>
      </c>
      <c r="S32" s="64">
        <f ca="1">HLOOKUP($Q32,INDIRECT(Q26&amp;"!$C$46:$i$50"),4,FALSE)</f>
        <v>32</v>
      </c>
      <c r="T32" s="70">
        <f ca="1">HLOOKUP($Q32,INDIRECT(Q26&amp;"!$C$46:$i$50"),5,FALSE)</f>
        <v>358</v>
      </c>
      <c r="U32" s="49"/>
      <c r="V32" s="11" t="str">
        <f ca="1">HLOOKUP(W32,INDIRECT(W26&amp;"!$C$46:$i$50"),2,FALSE)</f>
        <v>Benny</v>
      </c>
      <c r="W32" s="62">
        <v>4</v>
      </c>
      <c r="X32" s="63">
        <f ca="1">HLOOKUP($Q32,INDIRECT(W26&amp;"!$C$46:$i$50"),3,FALSE)</f>
        <v>5</v>
      </c>
      <c r="Y32" s="64">
        <f ca="1">HLOOKUP($Q32,INDIRECT(W26&amp;"!$C$46:$i$50"),4,FALSE)</f>
        <v>79</v>
      </c>
      <c r="Z32" s="70">
        <f ca="1">HLOOKUP($Q32,INDIRECT(W26&amp;"!$C$46:$i$50"),5,FALSE)</f>
        <v>322</v>
      </c>
      <c r="AA32" s="31"/>
      <c r="AB32" s="11" t="str">
        <f ca="1" t="shared" si="3"/>
        <v>Andy</v>
      </c>
      <c r="AC32" s="62">
        <v>4</v>
      </c>
      <c r="AD32" s="63">
        <f ca="1" t="shared" si="4"/>
        <v>10</v>
      </c>
      <c r="AE32" s="64">
        <f ca="1" t="shared" si="5"/>
        <v>32</v>
      </c>
      <c r="AF32" s="70">
        <f ca="1" t="shared" si="6"/>
        <v>368</v>
      </c>
      <c r="AG32" s="31"/>
      <c r="AH32" s="11" t="str">
        <f ca="1">HLOOKUP(AI32,INDIRECT(AI26&amp;"!$C$46:$i$50"),2,FALSE)</f>
        <v>Benny</v>
      </c>
      <c r="AI32" s="62">
        <v>4</v>
      </c>
      <c r="AJ32" s="63">
        <f ca="1">HLOOKUP($Q32,INDIRECT(AI26&amp;"!$C$46:$i$50"),3,FALSE)</f>
        <v>9</v>
      </c>
      <c r="AK32" s="64">
        <f ca="1">HLOOKUP($Q32,INDIRECT(AI26&amp;"!$C$46:$i$50"),4,FALSE)</f>
        <v>37</v>
      </c>
      <c r="AL32" s="70">
        <f ca="1">HLOOKUP($Q32,INDIRECT(AI26&amp;"!$C$46:$i$50"),5,FALSE)</f>
        <v>362</v>
      </c>
    </row>
    <row r="33" spans="10:38" ht="12.75">
      <c r="J33" s="31" t="str">
        <f t="shared" si="0"/>
        <v>Benny</v>
      </c>
      <c r="K33" s="75">
        <f t="shared" si="1"/>
        <v>19</v>
      </c>
      <c r="L33" s="79">
        <f t="shared" si="2"/>
        <v>183</v>
      </c>
      <c r="M33" s="83">
        <f>VLOOKUP(J33,P29:T35,5,FALSE)+VLOOKUP(J33,V29:Z35,5,FALSE)+VLOOKUP(J33,AB29:AF35,5,FALSE)+VLOOKUP(J33,AH29:AL35,5,FALSE)</f>
        <v>1017</v>
      </c>
      <c r="O33" s="31"/>
      <c r="P33" s="11" t="str">
        <f ca="1">HLOOKUP(Q33,INDIRECT(Q26&amp;"!$C$46:$i$50"),2,FALSE)</f>
        <v>Dennis</v>
      </c>
      <c r="Q33" s="62">
        <v>5</v>
      </c>
      <c r="R33" s="63">
        <f ca="1">HLOOKUP($Q33,INDIRECT(Q26&amp;"!$C$46:$i$50"),3,FALSE)</f>
        <v>0</v>
      </c>
      <c r="S33" s="64">
        <f ca="1">HLOOKUP($Q33,INDIRECT(Q26&amp;"!$C$46:$i$50"),4,FALSE)</f>
        <v>0</v>
      </c>
      <c r="T33" s="70">
        <f ca="1">HLOOKUP($Q33,INDIRECT(Q26&amp;"!$C$46:$i$50"),5,FALSE)</f>
        <v>0</v>
      </c>
      <c r="U33" s="49"/>
      <c r="V33" s="11" t="str">
        <f ca="1">HLOOKUP(W33,INDIRECT(W26&amp;"!$C$46:$i$50"),2,FALSE)</f>
        <v>Andy</v>
      </c>
      <c r="W33" s="62">
        <v>5</v>
      </c>
      <c r="X33" s="63">
        <f ca="1">HLOOKUP($Q33,INDIRECT(W26&amp;"!$C$46:$i$50"),3,FALSE)</f>
        <v>0</v>
      </c>
      <c r="Y33" s="64">
        <f ca="1">HLOOKUP($Q33,INDIRECT(W26&amp;"!$C$46:$i$50"),4,FALSE)</f>
        <v>0</v>
      </c>
      <c r="Z33" s="70">
        <f ca="1">HLOOKUP($Q33,INDIRECT(W26&amp;"!$C$46:$i$50"),5,FALSE)</f>
        <v>0</v>
      </c>
      <c r="AA33" s="31"/>
      <c r="AB33" s="11" t="str">
        <f ca="1" t="shared" si="3"/>
        <v>Dennis</v>
      </c>
      <c r="AC33" s="62">
        <v>5</v>
      </c>
      <c r="AD33" s="63">
        <f ca="1" t="shared" si="4"/>
        <v>8</v>
      </c>
      <c r="AE33" s="64">
        <f ca="1" t="shared" si="5"/>
        <v>36</v>
      </c>
      <c r="AF33" s="70">
        <f ca="1" t="shared" si="6"/>
        <v>345</v>
      </c>
      <c r="AG33" s="31"/>
      <c r="AH33" s="11" t="str">
        <f ca="1">HLOOKUP(AI33,INDIRECT(AI26&amp;"!$C$46:$i$50"),2,FALSE)</f>
        <v>Dennis</v>
      </c>
      <c r="AI33" s="62">
        <v>5</v>
      </c>
      <c r="AJ33" s="63">
        <f ca="1">HLOOKUP($Q33,INDIRECT(AI26&amp;"!$C$46:$i$50"),3,FALSE)</f>
        <v>7</v>
      </c>
      <c r="AK33" s="64">
        <f ca="1">HLOOKUP($Q33,INDIRECT(AI26&amp;"!$C$46:$i$50"),4,FALSE)</f>
        <v>40</v>
      </c>
      <c r="AL33" s="70">
        <f ca="1">HLOOKUP($Q33,INDIRECT(AI26&amp;"!$C$46:$i$50"),5,FALSE)</f>
        <v>362</v>
      </c>
    </row>
    <row r="34" spans="10:38" ht="12.75">
      <c r="J34" s="31" t="str">
        <f t="shared" si="0"/>
        <v>Dennis</v>
      </c>
      <c r="K34" s="75">
        <f t="shared" si="1"/>
        <v>15</v>
      </c>
      <c r="L34" s="79">
        <f t="shared" si="2"/>
        <v>76</v>
      </c>
      <c r="M34" s="83">
        <f>VLOOKUP(J34,P29:T35,5,FALSE)+VLOOKUP(J34,V29:Z35,5,FALSE)+VLOOKUP(J34,AB29:AF35,5,FALSE)+VLOOKUP(J34,AH29:AL35,5,FALSE)</f>
        <v>707</v>
      </c>
      <c r="O34" s="31"/>
      <c r="P34" s="11" t="str">
        <f ca="1">HLOOKUP(Q34,INDIRECT(Q26&amp;"!$C$46:$i$50"),2,FALSE)</f>
        <v>Benny</v>
      </c>
      <c r="Q34" s="62">
        <v>6</v>
      </c>
      <c r="R34" s="63">
        <f ca="1">HLOOKUP($Q34,INDIRECT(Q26&amp;"!$C$46:$i$50"),3,FALSE)</f>
        <v>0</v>
      </c>
      <c r="S34" s="64">
        <f ca="1">HLOOKUP($Q34,INDIRECT(Q26&amp;"!$C$46:$i$50"),4,FALSE)</f>
        <v>0</v>
      </c>
      <c r="T34" s="70">
        <f ca="1">HLOOKUP($Q34,INDIRECT(Q26&amp;"!$C$46:$i$50"),5,FALSE)</f>
        <v>0</v>
      </c>
      <c r="U34" s="49"/>
      <c r="V34" s="11" t="str">
        <f ca="1">HLOOKUP(W34,INDIRECT(W26&amp;"!$C$46:$i$50"),2,FALSE)</f>
        <v>Dennis</v>
      </c>
      <c r="W34" s="62">
        <v>6</v>
      </c>
      <c r="X34" s="63">
        <f ca="1">HLOOKUP($Q34,INDIRECT(W26&amp;"!$C$46:$i$50"),3,FALSE)</f>
        <v>0</v>
      </c>
      <c r="Y34" s="64">
        <f ca="1">HLOOKUP($Q34,INDIRECT(W26&amp;"!$C$46:$i$50"),4,FALSE)</f>
        <v>0</v>
      </c>
      <c r="Z34" s="70">
        <f ca="1">HLOOKUP($Q34,INDIRECT(W26&amp;"!$C$46:$i$50"),5,FALSE)</f>
        <v>0</v>
      </c>
      <c r="AA34" s="31"/>
      <c r="AB34" s="11" t="str">
        <f ca="1" t="shared" si="3"/>
        <v>Benny</v>
      </c>
      <c r="AC34" s="62">
        <v>6</v>
      </c>
      <c r="AD34" s="63">
        <f ca="1" t="shared" si="4"/>
        <v>5</v>
      </c>
      <c r="AE34" s="64">
        <f ca="1" t="shared" si="5"/>
        <v>67</v>
      </c>
      <c r="AF34" s="70">
        <f ca="1" t="shared" si="6"/>
        <v>333</v>
      </c>
      <c r="AG34" s="31"/>
      <c r="AH34" s="11" t="str">
        <f ca="1">HLOOKUP(AI34,INDIRECT(AI26&amp;"!$C$46:$i$50"),2,FALSE)</f>
        <v>Gast</v>
      </c>
      <c r="AI34" s="62">
        <v>6</v>
      </c>
      <c r="AJ34" s="63">
        <f ca="1">HLOOKUP($Q34,INDIRECT(AI26&amp;"!$C$46:$i$50"),3,FALSE)</f>
        <v>4</v>
      </c>
      <c r="AK34" s="64">
        <f ca="1">HLOOKUP($Q34,INDIRECT(AI26&amp;"!$C$46:$i$50"),4,FALSE)</f>
        <v>94</v>
      </c>
      <c r="AL34" s="70">
        <f ca="1">HLOOKUP($Q34,INDIRECT(AI26&amp;"!$C$46:$i$50"),5,FALSE)</f>
        <v>304</v>
      </c>
    </row>
    <row r="35" spans="10:38" ht="13.5" thickBot="1">
      <c r="J35" s="31" t="str">
        <f t="shared" si="0"/>
        <v>Gast</v>
      </c>
      <c r="K35" s="75">
        <f t="shared" si="1"/>
        <v>4</v>
      </c>
      <c r="L35" s="79">
        <f>VLOOKUP(J35,$P$29:$T$35,4,FALSE)+VLOOKUP(J35,$V$29:$Z$35,4,FALSE)+VLOOKUP(J35,$AB$29:$AF$35,4,FALSE)+VLOOKUP(J35,$AH$29:$AL$35,4,FALSE)</f>
        <v>94</v>
      </c>
      <c r="M35" s="83">
        <f>VLOOKUP(J35,P29:T35,5,FALSE)+VLOOKUP(J35,V29:Z35,5,FALSE)+VLOOKUP(J35,AB29:AF35,5,FALSE)+VLOOKUP(J35,AH29:AL35,5,FALSE)</f>
        <v>304</v>
      </c>
      <c r="O35" s="31"/>
      <c r="P35" s="13" t="str">
        <f ca="1">HLOOKUP(Q35,INDIRECT(Q26&amp;"!$C$46:$i$50"),2,FALSE)</f>
        <v>Gast</v>
      </c>
      <c r="Q35" s="71">
        <v>7</v>
      </c>
      <c r="R35" s="72">
        <f ca="1">HLOOKUP($Q35,INDIRECT(Q26&amp;"!$C$46:$i$50"),3,FALSE)</f>
        <v>0</v>
      </c>
      <c r="S35" s="73">
        <f ca="1">HLOOKUP($Q35,INDIRECT(Q26&amp;"!$C$46:$i$50"),4,FALSE)</f>
        <v>0</v>
      </c>
      <c r="T35" s="74">
        <f ca="1">HLOOKUP($Q35,INDIRECT(Q26&amp;"!$C$46:$i$50"),5,FALSE)</f>
        <v>0</v>
      </c>
      <c r="U35" s="49"/>
      <c r="V35" s="13" t="str">
        <f ca="1">HLOOKUP(W35,INDIRECT(W26&amp;"!$C$46:$i$50"),2,FALSE)</f>
        <v>Gast</v>
      </c>
      <c r="W35" s="71">
        <v>7</v>
      </c>
      <c r="X35" s="72">
        <f ca="1">HLOOKUP($Q35,INDIRECT(W26&amp;"!$C$46:$i$50"),3,FALSE)</f>
        <v>0</v>
      </c>
      <c r="Y35" s="73">
        <f ca="1">HLOOKUP($Q35,INDIRECT(W26&amp;"!$C$46:$i$50"),4,FALSE)</f>
        <v>0</v>
      </c>
      <c r="Z35" s="74">
        <f ca="1">HLOOKUP($Q35,INDIRECT(W26&amp;"!$C$46:$i$50"),5,FALSE)</f>
        <v>0</v>
      </c>
      <c r="AA35" s="31"/>
      <c r="AB35" s="13" t="str">
        <f ca="1" t="shared" si="3"/>
        <v>Gast</v>
      </c>
      <c r="AC35" s="71">
        <v>7</v>
      </c>
      <c r="AD35" s="72">
        <f ca="1" t="shared" si="4"/>
        <v>0</v>
      </c>
      <c r="AE35" s="73">
        <f ca="1" t="shared" si="5"/>
        <v>0</v>
      </c>
      <c r="AF35" s="74">
        <f ca="1" t="shared" si="6"/>
        <v>0</v>
      </c>
      <c r="AG35" s="31"/>
      <c r="AH35" s="13" t="str">
        <f ca="1">HLOOKUP(AI35,INDIRECT(AI26&amp;"!$C$46:$i$50"),2,FALSE)</f>
        <v>Rainer</v>
      </c>
      <c r="AI35" s="71">
        <v>7</v>
      </c>
      <c r="AJ35" s="72">
        <f ca="1">HLOOKUP($Q35,INDIRECT(AI26&amp;"!$C$46:$i$50"),3,FALSE)</f>
        <v>0</v>
      </c>
      <c r="AK35" s="73">
        <f ca="1">HLOOKUP($Q35,INDIRECT(AI26&amp;"!$C$46:$i$50"),4,FALSE)</f>
        <v>0</v>
      </c>
      <c r="AL35" s="74">
        <f ca="1">HLOOKUP($Q35,INDIRECT(AI26&amp;"!$C$46:$i$50"),5,FALSE)</f>
        <v>0</v>
      </c>
    </row>
    <row r="36" spans="10:33" ht="13.5" thickBot="1">
      <c r="J36" s="31"/>
      <c r="O36" s="31"/>
      <c r="P36" s="47"/>
      <c r="Q36" s="48"/>
      <c r="R36" s="49"/>
      <c r="S36" s="31"/>
      <c r="T36" s="31"/>
      <c r="U36" s="47"/>
      <c r="V36" s="48"/>
      <c r="W36" s="49"/>
      <c r="X36" s="31"/>
      <c r="Z36" s="47"/>
      <c r="AA36" s="48"/>
      <c r="AB36" s="49"/>
      <c r="AC36" s="31"/>
      <c r="AD36" s="31"/>
      <c r="AE36" s="31"/>
      <c r="AF36" s="48"/>
      <c r="AG36" s="49"/>
    </row>
    <row r="37" spans="10:38" ht="13.5" thickBot="1">
      <c r="J37" s="31"/>
      <c r="O37" s="31"/>
      <c r="Q37" s="147" t="s">
        <v>252</v>
      </c>
      <c r="R37" s="148"/>
      <c r="S37" s="148"/>
      <c r="T37" s="149"/>
      <c r="U37" s="37"/>
      <c r="W37" s="147" t="s">
        <v>269</v>
      </c>
      <c r="X37" s="148"/>
      <c r="Y37" s="148"/>
      <c r="Z37" s="149"/>
      <c r="AA37" s="31"/>
      <c r="AC37" s="147" t="s">
        <v>290</v>
      </c>
      <c r="AD37" s="148"/>
      <c r="AE37" s="148"/>
      <c r="AF37" s="149"/>
      <c r="AG37" s="31"/>
      <c r="AI37" s="147" t="s">
        <v>319</v>
      </c>
      <c r="AJ37" s="148"/>
      <c r="AK37" s="148"/>
      <c r="AL37" s="149"/>
    </row>
    <row r="38" spans="10:38" ht="75" customHeight="1" thickBot="1">
      <c r="J38" s="31"/>
      <c r="O38" s="31"/>
      <c r="P38" s="58" t="s">
        <v>18</v>
      </c>
      <c r="Q38" s="58" t="s">
        <v>10</v>
      </c>
      <c r="R38" s="59" t="s">
        <v>14</v>
      </c>
      <c r="S38" s="60" t="s">
        <v>12</v>
      </c>
      <c r="T38" s="61" t="s">
        <v>13</v>
      </c>
      <c r="U38" s="46"/>
      <c r="V38" s="58" t="s">
        <v>18</v>
      </c>
      <c r="W38" s="58" t="s">
        <v>10</v>
      </c>
      <c r="X38" s="59" t="s">
        <v>14</v>
      </c>
      <c r="Y38" s="60" t="s">
        <v>12</v>
      </c>
      <c r="Z38" s="61" t="s">
        <v>13</v>
      </c>
      <c r="AA38" s="31"/>
      <c r="AB38" s="58" t="s">
        <v>18</v>
      </c>
      <c r="AC38" s="58" t="s">
        <v>10</v>
      </c>
      <c r="AD38" s="59" t="s">
        <v>14</v>
      </c>
      <c r="AE38" s="60" t="s">
        <v>12</v>
      </c>
      <c r="AF38" s="61" t="s">
        <v>13</v>
      </c>
      <c r="AG38" s="31"/>
      <c r="AH38" s="58" t="s">
        <v>18</v>
      </c>
      <c r="AI38" s="58" t="s">
        <v>10</v>
      </c>
      <c r="AJ38" s="59" t="s">
        <v>14</v>
      </c>
      <c r="AK38" s="60" t="s">
        <v>12</v>
      </c>
      <c r="AL38" s="61" t="s">
        <v>13</v>
      </c>
    </row>
    <row r="39" spans="10:33" ht="6" customHeight="1" thickBot="1">
      <c r="J39" s="31"/>
      <c r="O39" s="31"/>
      <c r="U39" s="49"/>
      <c r="AA39" s="31"/>
      <c r="AG39" s="31"/>
    </row>
    <row r="40" spans="10:38" ht="12.75">
      <c r="J40" s="31" t="str">
        <f aca="true" t="shared" si="7" ref="J40:J46">J29</f>
        <v>Stefan</v>
      </c>
      <c r="K40" s="75">
        <f>VLOOKUP(J40,P40:T46,3,FALSE)+VLOOKUP(J40,V40:Z46,3,FALSE)+VLOOKUP(J40,AB40:AF46,3,FALSE)+VLOOKUP(J40,AH40:AL46,3,FALSE)</f>
        <v>48</v>
      </c>
      <c r="L40" s="79">
        <f>VLOOKUP(J40,P40:T46,4,FALSE)+VLOOKUP(J40,V40:Z46,4,FALSE)+VLOOKUP(J40,AB40:AF46,4,FALSE)+VLOOKUP(J40,AH40:AL46,4,FALSE)</f>
        <v>32</v>
      </c>
      <c r="M40" s="83">
        <f>VLOOKUP(J40,P40:T46,5,FALSE)+VLOOKUP(J40,V40:Z46,5,FALSE)+VLOOKUP(J40,AB40:AF46,5,FALSE)+VLOOKUP(J40,AH40:AL46,5,FALSE)</f>
        <v>1530</v>
      </c>
      <c r="O40" s="31"/>
      <c r="P40" s="65" t="str">
        <f ca="1">HLOOKUP(Q40,INDIRECT(Q37&amp;"!$C$46:$i$50"),2,FALSE)</f>
        <v>Stefan</v>
      </c>
      <c r="Q40" s="66">
        <v>1</v>
      </c>
      <c r="R40" s="67">
        <f ca="1">HLOOKUP($Q40,INDIRECT(Q37&amp;"!$C$46:$i$50"),3,FALSE)</f>
        <v>12</v>
      </c>
      <c r="S40" s="68">
        <f ca="1">HLOOKUP($Q40,INDIRECT(Q37&amp;"!$C$46:$i$50"),4,FALSE)</f>
        <v>4</v>
      </c>
      <c r="T40" s="69">
        <f ca="1">HLOOKUP($Q40,INDIRECT(Q37&amp;"!$C$46:$i$50"),5,FALSE)</f>
        <v>387</v>
      </c>
      <c r="U40" s="49"/>
      <c r="V40" s="65" t="str">
        <f ca="1">HLOOKUP(W40,INDIRECT(W37&amp;"!$C$46:$i$50"),2,FALSE)</f>
        <v>Stefan</v>
      </c>
      <c r="W40" s="66">
        <v>1</v>
      </c>
      <c r="X40" s="67">
        <f ca="1">HLOOKUP($Q40,INDIRECT(W37&amp;"!$C$46:$i$50"),3,FALSE)</f>
        <v>11</v>
      </c>
      <c r="Y40" s="68">
        <f ca="1">HLOOKUP($Q40,INDIRECT(W37&amp;"!$C$46:$i$50"),4,FALSE)</f>
        <v>16</v>
      </c>
      <c r="Z40" s="69">
        <f ca="1">HLOOKUP($Q40,INDIRECT(W37&amp;"!$C$46:$i$50"),5,FALSE)</f>
        <v>367</v>
      </c>
      <c r="AA40" s="31"/>
      <c r="AB40" s="65" t="str">
        <f ca="1">HLOOKUP(AC40,INDIRECT(AC37&amp;"!$C$46:$i$50"),2,FALSE)</f>
        <v>Stefan</v>
      </c>
      <c r="AC40" s="66">
        <v>1</v>
      </c>
      <c r="AD40" s="67">
        <f ca="1">HLOOKUP($Q40,INDIRECT(AC37&amp;"!$C$46:$i$50"),3,FALSE)</f>
        <v>12</v>
      </c>
      <c r="AE40" s="68">
        <f ca="1">HLOOKUP($Q40,INDIRECT(AC37&amp;"!$C$46:$i$50"),4,FALSE)</f>
        <v>8</v>
      </c>
      <c r="AF40" s="69">
        <f ca="1">HLOOKUP($Q40,INDIRECT(AC37&amp;"!$C$46:$i$50"),5,FALSE)</f>
        <v>382</v>
      </c>
      <c r="AG40" s="31"/>
      <c r="AH40" s="65" t="str">
        <f ca="1">HLOOKUP(AI40,INDIRECT(AI37&amp;"!$C$46:$i$50"),2,FALSE)</f>
        <v>Stefan</v>
      </c>
      <c r="AI40" s="66">
        <v>1</v>
      </c>
      <c r="AJ40" s="67">
        <f ca="1">HLOOKUP($Q40,INDIRECT(AI37&amp;"!$C$46:$i$50"),3,FALSE)</f>
        <v>13</v>
      </c>
      <c r="AK40" s="68">
        <f ca="1">HLOOKUP($Q40,INDIRECT(AI37&amp;"!$C$46:$i$50"),4,FALSE)</f>
        <v>4</v>
      </c>
      <c r="AL40" s="69">
        <f ca="1">HLOOKUP($Q40,INDIRECT(AI37&amp;"!$C$46:$i$50"),5,FALSE)</f>
        <v>394</v>
      </c>
    </row>
    <row r="41" spans="10:38" ht="12.75">
      <c r="J41" s="31" t="str">
        <f t="shared" si="7"/>
        <v>Mecky</v>
      </c>
      <c r="K41" s="75">
        <f>VLOOKUP(J41,P40:T46,3,FALSE)+VLOOKUP(J41,V40:Z46,3,FALSE)+VLOOKUP(J41,AB40:AF46,3,FALSE)+VLOOKUP(J41,AH40:AL46,3,FALSE)</f>
        <v>42</v>
      </c>
      <c r="L41" s="79">
        <f>VLOOKUP(J41,P40:T46,4,FALSE)+VLOOKUP(J41,V40:Z46,4,FALSE)+VLOOKUP(J41,AB40:AF46,4,FALSE)+VLOOKUP(J41,AH40:AL46,4,FALSE)</f>
        <v>84</v>
      </c>
      <c r="M41" s="83">
        <f>VLOOKUP(J41,P40:T46,5,FALSE)+VLOOKUP(J41,V40:Z46,5,FALSE)+VLOOKUP(J41,AB40:AF46,5,FALSE)+VLOOKUP(J41,AH40:AL46,5,FALSE)</f>
        <v>1478</v>
      </c>
      <c r="O41" s="50"/>
      <c r="P41" s="11" t="str">
        <f ca="1">HLOOKUP(Q41,INDIRECT(Q37&amp;"!$C$46:$i$50"),2,FALSE)</f>
        <v>Mecky</v>
      </c>
      <c r="Q41" s="62">
        <v>2</v>
      </c>
      <c r="R41" s="63">
        <f ca="1">HLOOKUP($Q41,INDIRECT(Q37&amp;"!$C$46:$i$50"),3,FALSE)</f>
        <v>11</v>
      </c>
      <c r="S41" s="64">
        <f ca="1">HLOOKUP($Q41,INDIRECT(Q37&amp;"!$C$46:$i$50"),4,FALSE)</f>
        <v>25</v>
      </c>
      <c r="T41" s="70">
        <f ca="1">HLOOKUP($Q41,INDIRECT(Q37&amp;"!$C$46:$i$50"),5,FALSE)</f>
        <v>368</v>
      </c>
      <c r="U41" s="49"/>
      <c r="V41" s="11" t="str">
        <f ca="1">HLOOKUP(W41,INDIRECT(W37&amp;"!$C$46:$i$50"),2,FALSE)</f>
        <v>Andy</v>
      </c>
      <c r="W41" s="62">
        <v>2</v>
      </c>
      <c r="X41" s="63">
        <f ca="1">HLOOKUP($Q41,INDIRECT(W37&amp;"!$C$46:$i$50"),3,FALSE)</f>
        <v>10</v>
      </c>
      <c r="Y41" s="64">
        <f ca="1">HLOOKUP($Q41,INDIRECT(W37&amp;"!$C$46:$i$50"),4,FALSE)</f>
        <v>16</v>
      </c>
      <c r="Z41" s="70">
        <f ca="1">HLOOKUP($Q41,INDIRECT(W37&amp;"!$C$46:$i$50"),5,FALSE)</f>
        <v>368</v>
      </c>
      <c r="AA41" s="31"/>
      <c r="AB41" s="11" t="str">
        <f ca="1">HLOOKUP(AC41,INDIRECT(AC37&amp;"!$C$46:$i$50"),2,FALSE)</f>
        <v>Rainer</v>
      </c>
      <c r="AC41" s="62">
        <v>2</v>
      </c>
      <c r="AD41" s="63">
        <f ca="1">HLOOKUP($Q41,INDIRECT(AC37&amp;"!$C$46:$i$50"),3,FALSE)</f>
        <v>10</v>
      </c>
      <c r="AE41" s="64">
        <f ca="1">HLOOKUP($Q41,INDIRECT(AC37&amp;"!$C$46:$i$50"),4,FALSE)</f>
        <v>49</v>
      </c>
      <c r="AF41" s="70">
        <f ca="1">HLOOKUP($Q41,INDIRECT(AC37&amp;"!$C$46:$i$50"),5,FALSE)</f>
        <v>358</v>
      </c>
      <c r="AG41" s="31"/>
      <c r="AH41" s="11" t="str">
        <f ca="1">HLOOKUP(AI41,INDIRECT(AI37&amp;"!$C$46:$i$50"),2,FALSE)</f>
        <v>Rainer</v>
      </c>
      <c r="AI41" s="62">
        <v>2</v>
      </c>
      <c r="AJ41" s="63">
        <f ca="1">HLOOKUP($Q41,INDIRECT(AI37&amp;"!$C$46:$i$50"),3,FALSE)</f>
        <v>13</v>
      </c>
      <c r="AK41" s="64">
        <f ca="1">HLOOKUP($Q41,INDIRECT(AI37&amp;"!$C$46:$i$50"),4,FALSE)</f>
        <v>11</v>
      </c>
      <c r="AL41" s="70">
        <f ca="1">HLOOKUP($Q41,INDIRECT(AI37&amp;"!$C$46:$i$50"),5,FALSE)</f>
        <v>395</v>
      </c>
    </row>
    <row r="42" spans="10:38" ht="12.75">
      <c r="J42" s="31" t="str">
        <f t="shared" si="7"/>
        <v>Andy</v>
      </c>
      <c r="K42" s="75">
        <f>VLOOKUP(J42,P40:T46,3,FALSE)+VLOOKUP(J42,V40:Z46,3,FALSE)+VLOOKUP(J42,AB40:AF46,3,FALSE)+VLOOKUP(J42,AH40:AL46,3,FALSE)</f>
        <v>41</v>
      </c>
      <c r="L42" s="79">
        <f>VLOOKUP(J42,P40:T46,4,FALSE)+VLOOKUP(J42,V40:Z46,4,FALSE)+VLOOKUP(J42,AB40:AF46,4,FALSE)+VLOOKUP(J42,AH40:AL46,4,FALSE)</f>
        <v>81</v>
      </c>
      <c r="M42" s="83">
        <f>VLOOKUP(J42,P40:T46,5,FALSE)+VLOOKUP(J42,V40:Z46,5,FALSE)+VLOOKUP(J42,AB40:AF46,5,FALSE)+VLOOKUP(J42,AH40:AL46,5,FALSE)</f>
        <v>1494</v>
      </c>
      <c r="O42" s="45"/>
      <c r="P42" s="11" t="str">
        <f ca="1">HLOOKUP(Q42,INDIRECT(Q37&amp;"!$C$46:$i$50"),2,FALSE)</f>
        <v>Rainer</v>
      </c>
      <c r="Q42" s="62">
        <v>3</v>
      </c>
      <c r="R42" s="63">
        <f ca="1">HLOOKUP($Q42,INDIRECT(Q37&amp;"!$C$46:$i$50"),3,FALSE)</f>
        <v>10</v>
      </c>
      <c r="S42" s="64">
        <f ca="1">HLOOKUP($Q42,INDIRECT(Q37&amp;"!$C$46:$i$50"),4,FALSE)</f>
        <v>56</v>
      </c>
      <c r="T42" s="70">
        <f ca="1">HLOOKUP($Q42,INDIRECT(Q37&amp;"!$C$46:$i$50"),5,FALSE)</f>
        <v>359</v>
      </c>
      <c r="U42" s="49"/>
      <c r="V42" s="11" t="str">
        <f ca="1">HLOOKUP(W42,INDIRECT(W37&amp;"!$C$46:$i$50"),2,FALSE)</f>
        <v>Mecky</v>
      </c>
      <c r="W42" s="62">
        <v>3</v>
      </c>
      <c r="X42" s="63">
        <f ca="1">HLOOKUP($Q42,INDIRECT(W37&amp;"!$C$46:$i$50"),3,FALSE)</f>
        <v>10</v>
      </c>
      <c r="Y42" s="64">
        <f ca="1">HLOOKUP($Q42,INDIRECT(W37&amp;"!$C$46:$i$50"),4,FALSE)</f>
        <v>31</v>
      </c>
      <c r="Z42" s="70">
        <f ca="1">HLOOKUP($Q42,INDIRECT(W37&amp;"!$C$46:$i$50"),5,FALSE)</f>
        <v>349</v>
      </c>
      <c r="AA42" s="31"/>
      <c r="AB42" s="11" t="str">
        <f ca="1">HLOOKUP(AC42,INDIRECT(AC37&amp;"!$C$46:$i$50"),2,FALSE)</f>
        <v>Mecky</v>
      </c>
      <c r="AC42" s="62">
        <v>3</v>
      </c>
      <c r="AD42" s="63">
        <f ca="1">HLOOKUP($Q42,INDIRECT(AC37&amp;"!$C$46:$i$50"),3,FALSE)</f>
        <v>10</v>
      </c>
      <c r="AE42" s="64">
        <f ca="1">HLOOKUP($Q42,INDIRECT(AC37&amp;"!$C$46:$i$50"),4,FALSE)</f>
        <v>15</v>
      </c>
      <c r="AF42" s="70">
        <f ca="1">HLOOKUP($Q42,INDIRECT(AC37&amp;"!$C$46:$i$50"),5,FALSE)</f>
        <v>376</v>
      </c>
      <c r="AG42" s="31"/>
      <c r="AH42" s="11" t="str">
        <f ca="1">HLOOKUP(AI42,INDIRECT(AI37&amp;"!$C$46:$i$50"),2,FALSE)</f>
        <v>Andy</v>
      </c>
      <c r="AI42" s="62">
        <v>3</v>
      </c>
      <c r="AJ42" s="63">
        <f ca="1">HLOOKUP($Q42,INDIRECT(AI37&amp;"!$C$46:$i$50"),3,FALSE)</f>
        <v>13</v>
      </c>
      <c r="AK42" s="64">
        <f ca="1">HLOOKUP($Q42,INDIRECT(AI37&amp;"!$C$46:$i$50"),4,FALSE)</f>
        <v>19</v>
      </c>
      <c r="AL42" s="70">
        <f ca="1">HLOOKUP($Q42,INDIRECT(AI37&amp;"!$C$46:$i$50"),5,FALSE)</f>
        <v>391</v>
      </c>
    </row>
    <row r="43" spans="10:38" ht="12.75">
      <c r="J43" s="31" t="str">
        <f t="shared" si="7"/>
        <v>Rainer</v>
      </c>
      <c r="K43" s="75">
        <f>VLOOKUP(J43,P40:T46,3,FALSE)+VLOOKUP(J43,V40:Z46,3,FALSE)+VLOOKUP(J43,AB40:AF46,3,FALSE)+VLOOKUP(J43,AH40:AL46,3,FALSE)</f>
        <v>33</v>
      </c>
      <c r="L43" s="79">
        <f>VLOOKUP(J43,P40:T46,4,FALSE)+VLOOKUP(J43,V40:Z46,4,FALSE)+VLOOKUP(J43,AB40:AF46,4,FALSE)+VLOOKUP(J43,AH40:AL46,4,FALSE)</f>
        <v>116</v>
      </c>
      <c r="M43" s="83">
        <f>VLOOKUP(J43,P40:T46,5,FALSE)+VLOOKUP(J43,V40:Z46,5,FALSE)+VLOOKUP(J43,AB40:AF46,5,FALSE)+VLOOKUP(J43,AH40:AL46,5,FALSE)</f>
        <v>1112</v>
      </c>
      <c r="O43" s="31"/>
      <c r="P43" s="11" t="str">
        <f ca="1">HLOOKUP(Q43,INDIRECT(Q37&amp;"!$C$46:$i$50"),2,FALSE)</f>
        <v>Andy</v>
      </c>
      <c r="Q43" s="62">
        <v>4</v>
      </c>
      <c r="R43" s="63">
        <f ca="1">HLOOKUP($Q43,INDIRECT(Q37&amp;"!$C$46:$i$50"),3,FALSE)</f>
        <v>9</v>
      </c>
      <c r="S43" s="64">
        <f ca="1">HLOOKUP($Q43,INDIRECT(Q37&amp;"!$C$46:$i$50"),4,FALSE)</f>
        <v>21</v>
      </c>
      <c r="T43" s="70">
        <f ca="1">HLOOKUP($Q43,INDIRECT(Q37&amp;"!$C$46:$i$50"),5,FALSE)</f>
        <v>366</v>
      </c>
      <c r="U43" s="49"/>
      <c r="V43" s="11" t="str">
        <f ca="1">HLOOKUP(W43,INDIRECT(W37&amp;"!$C$46:$i$50"),2,FALSE)</f>
        <v>Benny</v>
      </c>
      <c r="W43" s="62">
        <v>4</v>
      </c>
      <c r="X43" s="63">
        <f ca="1">HLOOKUP($Q43,INDIRECT(W37&amp;"!$C$46:$i$50"),3,FALSE)</f>
        <v>8</v>
      </c>
      <c r="Y43" s="64">
        <f ca="1">HLOOKUP($Q43,INDIRECT(W37&amp;"!$C$46:$i$50"),4,FALSE)</f>
        <v>14</v>
      </c>
      <c r="Z43" s="70">
        <f ca="1">HLOOKUP($Q43,INDIRECT(W37&amp;"!$C$46:$i$50"),5,FALSE)</f>
        <v>275</v>
      </c>
      <c r="AA43" s="31"/>
      <c r="AB43" s="11" t="str">
        <f ca="1">HLOOKUP(AC43,INDIRECT(AC37&amp;"!$C$46:$i$50"),2,FALSE)</f>
        <v>Andy</v>
      </c>
      <c r="AC43" s="62">
        <v>4</v>
      </c>
      <c r="AD43" s="63">
        <f ca="1">HLOOKUP($Q43,INDIRECT(AC37&amp;"!$C$46:$i$50"),3,FALSE)</f>
        <v>9</v>
      </c>
      <c r="AE43" s="64">
        <f ca="1">HLOOKUP($Q43,INDIRECT(AC37&amp;"!$C$46:$i$50"),4,FALSE)</f>
        <v>25</v>
      </c>
      <c r="AF43" s="70">
        <f ca="1">HLOOKUP($Q43,INDIRECT(AC37&amp;"!$C$46:$i$50"),5,FALSE)</f>
        <v>369</v>
      </c>
      <c r="AG43" s="31"/>
      <c r="AH43" s="11" t="str">
        <f ca="1">HLOOKUP(AI43,INDIRECT(AI37&amp;"!$C$46:$i$50"),2,FALSE)</f>
        <v>Mecky</v>
      </c>
      <c r="AI43" s="62">
        <v>4</v>
      </c>
      <c r="AJ43" s="63">
        <f ca="1">HLOOKUP($Q43,INDIRECT(AI37&amp;"!$C$46:$i$50"),3,FALSE)</f>
        <v>11</v>
      </c>
      <c r="AK43" s="64">
        <f ca="1">HLOOKUP($Q43,INDIRECT(AI37&amp;"!$C$46:$i$50"),4,FALSE)</f>
        <v>13</v>
      </c>
      <c r="AL43" s="70">
        <f ca="1">HLOOKUP($Q43,INDIRECT(AI37&amp;"!$C$46:$i$50"),5,FALSE)</f>
        <v>385</v>
      </c>
    </row>
    <row r="44" spans="10:38" ht="12.75">
      <c r="J44" s="31" t="str">
        <f t="shared" si="7"/>
        <v>Benny</v>
      </c>
      <c r="K44" s="75">
        <f>VLOOKUP(J44,P40:T46,3,FALSE)+VLOOKUP(J44,V40:Z46,3,FALSE)+VLOOKUP(J44,AB40:AF46,3,FALSE)+VLOOKUP(J44,AH40:AL46,3,FALSE)</f>
        <v>31</v>
      </c>
      <c r="L44" s="79">
        <f>VLOOKUP(J44,P40:T46,4,FALSE)+VLOOKUP(J44,V40:Z46,4,FALSE)+VLOOKUP(J44,AB40:AF46,4,FALSE)+VLOOKUP(J44,AH40:AL46,4,FALSE)</f>
        <v>121</v>
      </c>
      <c r="M44" s="83">
        <f>VLOOKUP(J44,P40:T46,5,FALSE)+VLOOKUP(J44,V40:Z46,5,FALSE)+VLOOKUP(J44,AB40:AF46,5,FALSE)+VLOOKUP(J44,AH40:AL46,5,FALSE)</f>
        <v>1305</v>
      </c>
      <c r="O44" s="31"/>
      <c r="P44" s="11" t="str">
        <f ca="1">HLOOKUP(Q44,INDIRECT(Q37&amp;"!$C$46:$i$50"),2,FALSE)</f>
        <v>Benny</v>
      </c>
      <c r="Q44" s="62">
        <v>5</v>
      </c>
      <c r="R44" s="63">
        <f ca="1">HLOOKUP($Q44,INDIRECT(Q37&amp;"!$C$46:$i$50"),3,FALSE)</f>
        <v>8</v>
      </c>
      <c r="S44" s="64">
        <f ca="1">HLOOKUP($Q44,INDIRECT(Q37&amp;"!$C$46:$i$50"),4,FALSE)</f>
        <v>33</v>
      </c>
      <c r="T44" s="70">
        <f ca="1">HLOOKUP($Q44,INDIRECT(Q37&amp;"!$C$46:$i$50"),5,FALSE)</f>
        <v>347</v>
      </c>
      <c r="U44" s="49"/>
      <c r="V44" s="11" t="str">
        <f ca="1">HLOOKUP(W44,INDIRECT(W37&amp;"!$C$46:$i$50"),2,FALSE)</f>
        <v>Rainer</v>
      </c>
      <c r="W44" s="62">
        <v>5</v>
      </c>
      <c r="X44" s="63">
        <f ca="1">HLOOKUP($Q44,INDIRECT(W37&amp;"!$C$46:$i$50"),3,FALSE)</f>
        <v>0</v>
      </c>
      <c r="Y44" s="64">
        <f ca="1">HLOOKUP($Q44,INDIRECT(W37&amp;"!$C$46:$i$50"),4,FALSE)</f>
        <v>0</v>
      </c>
      <c r="Z44" s="70">
        <f ca="1">HLOOKUP($Q44,INDIRECT(W37&amp;"!$C$46:$i$50"),5,FALSE)</f>
        <v>0</v>
      </c>
      <c r="AA44" s="31"/>
      <c r="AB44" s="11" t="str">
        <f ca="1">HLOOKUP(AC44,INDIRECT(AC37&amp;"!$C$46:$i$50"),2,FALSE)</f>
        <v>Benny</v>
      </c>
      <c r="AC44" s="62">
        <v>5</v>
      </c>
      <c r="AD44" s="63">
        <f ca="1">HLOOKUP($Q44,INDIRECT(AC37&amp;"!$C$46:$i$50"),3,FALSE)</f>
        <v>9</v>
      </c>
      <c r="AE44" s="64">
        <f ca="1">HLOOKUP($Q44,INDIRECT(AC37&amp;"!$C$46:$i$50"),4,FALSE)</f>
        <v>18</v>
      </c>
      <c r="AF44" s="70">
        <f ca="1">HLOOKUP($Q44,INDIRECT(AC37&amp;"!$C$46:$i$50"),5,FALSE)</f>
        <v>355</v>
      </c>
      <c r="AG44" s="31"/>
      <c r="AH44" s="11" t="str">
        <f ca="1">HLOOKUP(AI44,INDIRECT(AI37&amp;"!$C$46:$i$50"),2,FALSE)</f>
        <v>Benny</v>
      </c>
      <c r="AI44" s="62">
        <v>5</v>
      </c>
      <c r="AJ44" s="63">
        <f ca="1">HLOOKUP($Q44,INDIRECT(AI37&amp;"!$C$46:$i$50"),3,FALSE)</f>
        <v>6</v>
      </c>
      <c r="AK44" s="64">
        <f ca="1">HLOOKUP($Q44,INDIRECT(AI37&amp;"!$C$46:$i$50"),4,FALSE)</f>
        <v>56</v>
      </c>
      <c r="AL44" s="70">
        <f ca="1">HLOOKUP($Q44,INDIRECT(AI37&amp;"!$C$46:$i$50"),5,FALSE)</f>
        <v>328</v>
      </c>
    </row>
    <row r="45" spans="10:38" ht="12.75">
      <c r="J45" s="31" t="str">
        <f t="shared" si="7"/>
        <v>Dennis</v>
      </c>
      <c r="K45" s="75">
        <f>VLOOKUP(J45,P40:T46,3,FALSE)+VLOOKUP(J45,V40:Z46,3,FALSE)+VLOOKUP(J45,AB40:AF46,3,FALSE)+VLOOKUP(J45,AH40:AL46,3,FALSE)</f>
        <v>0</v>
      </c>
      <c r="L45" s="79">
        <f>VLOOKUP(J45,P40:T46,4,FALSE)+VLOOKUP(J45,V40:Z46,4,FALSE)+VLOOKUP(J45,AB40:AF46,4,FALSE)+VLOOKUP(J45,AH40:AL46,4,FALSE)</f>
        <v>0</v>
      </c>
      <c r="M45" s="83">
        <f>VLOOKUP(J45,P40:T46,5,FALSE)+VLOOKUP(J45,V40:Z46,5,FALSE)+VLOOKUP(J45,AB40:AF46,5,FALSE)+VLOOKUP(J45,AH40:AL46,5,FALSE)</f>
        <v>0</v>
      </c>
      <c r="O45" s="31"/>
      <c r="P45" s="11" t="str">
        <f ca="1">HLOOKUP(Q45,INDIRECT(Q37&amp;"!$C$46:$i$50"),2,FALSE)</f>
        <v>Dennis</v>
      </c>
      <c r="Q45" s="62">
        <v>6</v>
      </c>
      <c r="R45" s="63">
        <f ca="1">HLOOKUP($Q45,INDIRECT(Q37&amp;"!$C$46:$i$50"),3,FALSE)</f>
        <v>0</v>
      </c>
      <c r="S45" s="64">
        <f ca="1">HLOOKUP($Q45,INDIRECT(Q37&amp;"!$C$46:$i$50"),4,FALSE)</f>
        <v>0</v>
      </c>
      <c r="T45" s="70">
        <f ca="1">HLOOKUP($Q45,INDIRECT(Q37&amp;"!$C$46:$i$50"),5,FALSE)</f>
        <v>0</v>
      </c>
      <c r="U45" s="49"/>
      <c r="V45" s="11" t="str">
        <f ca="1">HLOOKUP(W45,INDIRECT(W37&amp;"!$C$46:$i$50"),2,FALSE)</f>
        <v>Dennis</v>
      </c>
      <c r="W45" s="62">
        <v>6</v>
      </c>
      <c r="X45" s="63">
        <f ca="1">HLOOKUP($Q45,INDIRECT(W37&amp;"!$C$46:$i$50"),3,FALSE)</f>
        <v>0</v>
      </c>
      <c r="Y45" s="64">
        <f ca="1">HLOOKUP($Q45,INDIRECT(W37&amp;"!$C$46:$i$50"),4,FALSE)</f>
        <v>0</v>
      </c>
      <c r="Z45" s="70">
        <f ca="1">HLOOKUP($Q45,INDIRECT(W37&amp;"!$C$46:$i$50"),5,FALSE)</f>
        <v>0</v>
      </c>
      <c r="AA45" s="31"/>
      <c r="AB45" s="11" t="str">
        <f ca="1">HLOOKUP(AC45,INDIRECT(AC37&amp;"!$C$46:$i$50"),2,FALSE)</f>
        <v>Dennis</v>
      </c>
      <c r="AC45" s="62">
        <v>6</v>
      </c>
      <c r="AD45" s="63">
        <f ca="1">HLOOKUP($Q45,INDIRECT(AC37&amp;"!$C$46:$i$50"),3,FALSE)</f>
        <v>0</v>
      </c>
      <c r="AE45" s="64">
        <f ca="1">HLOOKUP($Q45,INDIRECT(AC37&amp;"!$C$46:$i$50"),4,FALSE)</f>
        <v>0</v>
      </c>
      <c r="AF45" s="70">
        <f ca="1">HLOOKUP($Q45,INDIRECT(AC37&amp;"!$C$46:$i$50"),5,FALSE)</f>
        <v>0</v>
      </c>
      <c r="AG45" s="31"/>
      <c r="AH45" s="11" t="str">
        <f ca="1">HLOOKUP(AI45,INDIRECT(AI37&amp;"!$C$46:$i$50"),2,FALSE)</f>
        <v>Gast</v>
      </c>
      <c r="AI45" s="62">
        <v>6</v>
      </c>
      <c r="AJ45" s="63">
        <f ca="1">HLOOKUP($Q45,INDIRECT(AI37&amp;"!$C$46:$i$50"),3,FALSE)</f>
        <v>4</v>
      </c>
      <c r="AK45" s="64">
        <f ca="1">HLOOKUP($Q45,INDIRECT(AI37&amp;"!$C$46:$i$50"),4,FALSE)</f>
        <v>23</v>
      </c>
      <c r="AL45" s="70">
        <f ca="1">HLOOKUP($Q45,INDIRECT(AI37&amp;"!$C$46:$i$50"),5,FALSE)</f>
        <v>332</v>
      </c>
    </row>
    <row r="46" spans="10:38" ht="13.5" thickBot="1">
      <c r="J46" s="31" t="str">
        <f t="shared" si="7"/>
        <v>Gast</v>
      </c>
      <c r="K46" s="75">
        <f>VLOOKUP(J46,P40:T46,3,FALSE)+VLOOKUP(J46,V40:Z46,3,FALSE)+VLOOKUP(J46,AB40:AF46,3,FALSE)+VLOOKUP(J46,AH40:AL46,3,FALSE)</f>
        <v>4</v>
      </c>
      <c r="L46" s="79">
        <f>VLOOKUP(J46,P40:T46,4,FALSE)+VLOOKUP(J46,V40:Z46,4,FALSE)+VLOOKUP(J46,AB40:AF46,4,FALSE)+VLOOKUP(J46,AH40:AL46,4,FALSE)</f>
        <v>23</v>
      </c>
      <c r="M46" s="83">
        <f>VLOOKUP(J46,P40:T46,5,FALSE)+VLOOKUP(J46,V40:Z46,5,FALSE)+VLOOKUP(J46,AB40:AF46,5,FALSE)+VLOOKUP(J46,AH40:AL46,5,FALSE)</f>
        <v>332</v>
      </c>
      <c r="O46" s="31"/>
      <c r="P46" s="13" t="str">
        <f ca="1">HLOOKUP(Q46,INDIRECT(Q37&amp;"!$C$46:$i$50"),2,FALSE)</f>
        <v>Gast</v>
      </c>
      <c r="Q46" s="71">
        <v>7</v>
      </c>
      <c r="R46" s="72">
        <f ca="1">HLOOKUP($Q46,INDIRECT(Q37&amp;"!$C$46:$i$50"),3,FALSE)</f>
        <v>0</v>
      </c>
      <c r="S46" s="73">
        <f ca="1">HLOOKUP($Q46,INDIRECT(Q37&amp;"!$C$46:$i$50"),4,FALSE)</f>
        <v>0</v>
      </c>
      <c r="T46" s="74">
        <f ca="1">HLOOKUP($Q46,INDIRECT(Q37&amp;"!$C$46:$i$50"),5,FALSE)</f>
        <v>0</v>
      </c>
      <c r="U46" s="49"/>
      <c r="V46" s="13" t="str">
        <f ca="1">HLOOKUP(W46,INDIRECT(W37&amp;"!$C$46:$i$50"),2,FALSE)</f>
        <v>Gast</v>
      </c>
      <c r="W46" s="71">
        <v>7</v>
      </c>
      <c r="X46" s="72">
        <f ca="1">HLOOKUP($Q46,INDIRECT(W37&amp;"!$C$46:$i$50"),3,FALSE)</f>
        <v>0</v>
      </c>
      <c r="Y46" s="73">
        <f ca="1">HLOOKUP($Q46,INDIRECT(W37&amp;"!$C$46:$i$50"),4,FALSE)</f>
        <v>0</v>
      </c>
      <c r="Z46" s="74">
        <f ca="1">HLOOKUP($Q46,INDIRECT(W37&amp;"!$C$46:$i$50"),5,FALSE)</f>
        <v>0</v>
      </c>
      <c r="AA46" s="31"/>
      <c r="AB46" s="13" t="str">
        <f ca="1">HLOOKUP(AC46,INDIRECT(AC37&amp;"!$C$46:$i$50"),2,FALSE)</f>
        <v>Gast</v>
      </c>
      <c r="AC46" s="71">
        <v>7</v>
      </c>
      <c r="AD46" s="72">
        <f ca="1">HLOOKUP($Q46,INDIRECT(AC37&amp;"!$C$46:$i$50"),3,FALSE)</f>
        <v>0</v>
      </c>
      <c r="AE46" s="73">
        <f ca="1">HLOOKUP($Q46,INDIRECT(AC37&amp;"!$C$46:$i$50"),4,FALSE)</f>
        <v>0</v>
      </c>
      <c r="AF46" s="74">
        <f ca="1">HLOOKUP($Q46,INDIRECT(AC37&amp;"!$C$46:$i$50"),5,FALSE)</f>
        <v>0</v>
      </c>
      <c r="AG46" s="31"/>
      <c r="AH46" s="13" t="str">
        <f ca="1">HLOOKUP(AI46,INDIRECT(AI37&amp;"!$C$46:$i$50"),2,FALSE)</f>
        <v>Dennis</v>
      </c>
      <c r="AI46" s="71">
        <v>7</v>
      </c>
      <c r="AJ46" s="72">
        <f ca="1">HLOOKUP($Q46,INDIRECT(AI37&amp;"!$C$46:$i$50"),3,FALSE)</f>
        <v>0</v>
      </c>
      <c r="AK46" s="73">
        <f ca="1">HLOOKUP($Q46,INDIRECT(AI37&amp;"!$C$46:$i$50"),4,FALSE)</f>
        <v>0</v>
      </c>
      <c r="AL46" s="74">
        <f ca="1">HLOOKUP($Q46,INDIRECT(AI37&amp;"!$C$46:$i$50"),5,FALSE)</f>
        <v>0</v>
      </c>
    </row>
    <row r="47" spans="10:38" ht="13.5" thickBot="1">
      <c r="J47" s="31"/>
      <c r="O47" s="31"/>
      <c r="P47" s="31"/>
      <c r="Q47" s="121"/>
      <c r="R47" s="122"/>
      <c r="S47" s="123"/>
      <c r="T47" s="125"/>
      <c r="U47" s="49"/>
      <c r="V47" s="31"/>
      <c r="W47" s="121"/>
      <c r="X47" s="122"/>
      <c r="Y47" s="123"/>
      <c r="Z47" s="125"/>
      <c r="AA47" s="31"/>
      <c r="AB47" s="31"/>
      <c r="AC47" s="121"/>
      <c r="AD47" s="122"/>
      <c r="AE47" s="123"/>
      <c r="AF47" s="125"/>
      <c r="AG47" s="31"/>
      <c r="AH47" s="31"/>
      <c r="AI47" s="121"/>
      <c r="AJ47" s="122"/>
      <c r="AK47" s="123"/>
      <c r="AL47" s="125"/>
    </row>
    <row r="48" spans="10:38" ht="13.5" thickBot="1">
      <c r="J48" s="31"/>
      <c r="O48" s="31"/>
      <c r="Q48" s="150" t="s">
        <v>30</v>
      </c>
      <c r="R48" s="151"/>
      <c r="S48" s="151"/>
      <c r="T48" s="152"/>
      <c r="U48" s="37"/>
      <c r="W48" s="150" t="s">
        <v>30</v>
      </c>
      <c r="X48" s="151"/>
      <c r="Y48" s="151"/>
      <c r="Z48" s="152"/>
      <c r="AA48" s="31"/>
      <c r="AC48" s="150" t="s">
        <v>30</v>
      </c>
      <c r="AD48" s="151"/>
      <c r="AE48" s="151"/>
      <c r="AF48" s="152"/>
      <c r="AG48" s="31"/>
      <c r="AI48" s="150" t="s">
        <v>30</v>
      </c>
      <c r="AJ48" s="151"/>
      <c r="AK48" s="151"/>
      <c r="AL48" s="152"/>
    </row>
    <row r="49" spans="10:38" ht="75" customHeight="1" thickBot="1">
      <c r="J49" s="31"/>
      <c r="O49" s="31"/>
      <c r="P49" s="58" t="s">
        <v>18</v>
      </c>
      <c r="Q49" s="58" t="s">
        <v>10</v>
      </c>
      <c r="R49" s="59" t="s">
        <v>14</v>
      </c>
      <c r="S49" s="60" t="s">
        <v>12</v>
      </c>
      <c r="T49" s="61" t="s">
        <v>13</v>
      </c>
      <c r="U49" s="46"/>
      <c r="V49" s="58" t="s">
        <v>18</v>
      </c>
      <c r="W49" s="58" t="s">
        <v>10</v>
      </c>
      <c r="X49" s="59" t="s">
        <v>14</v>
      </c>
      <c r="Y49" s="60" t="s">
        <v>12</v>
      </c>
      <c r="Z49" s="61" t="s">
        <v>13</v>
      </c>
      <c r="AA49" s="31"/>
      <c r="AB49" s="58" t="s">
        <v>18</v>
      </c>
      <c r="AC49" s="58" t="s">
        <v>10</v>
      </c>
      <c r="AD49" s="59" t="s">
        <v>14</v>
      </c>
      <c r="AE49" s="60" t="s">
        <v>12</v>
      </c>
      <c r="AF49" s="61" t="s">
        <v>13</v>
      </c>
      <c r="AG49" s="31"/>
      <c r="AH49" s="58" t="s">
        <v>18</v>
      </c>
      <c r="AI49" s="58" t="s">
        <v>10</v>
      </c>
      <c r="AJ49" s="59" t="s">
        <v>14</v>
      </c>
      <c r="AK49" s="60" t="s">
        <v>12</v>
      </c>
      <c r="AL49" s="61" t="s">
        <v>13</v>
      </c>
    </row>
    <row r="50" spans="10:33" ht="6" customHeight="1" thickBot="1">
      <c r="J50" s="31"/>
      <c r="O50" s="31"/>
      <c r="U50" s="49"/>
      <c r="AA50" s="31"/>
      <c r="AG50" s="31"/>
    </row>
    <row r="51" spans="10:38" ht="12.75">
      <c r="J51" s="31" t="str">
        <f aca="true" t="shared" si="8" ref="J51:J57">J29</f>
        <v>Stefan</v>
      </c>
      <c r="K51" s="75">
        <f>VLOOKUP(J51,P51:T57,3,FALSE)+VLOOKUP(J51,V51:Z57,3,FALSE)+VLOOKUP(J51,AB51:AF57,3,FALSE)+VLOOKUP(J51,AH51:AL57,3,FALSE)</f>
        <v>0</v>
      </c>
      <c r="L51" s="79">
        <f>VLOOKUP(J51,P51:T57,4,FALSE)+VLOOKUP(J51,V51:Z57,4,FALSE)+VLOOKUP(J51,AB51:AF57,4,FALSE)+VLOOKUP(J51,AH51:AL57,4,FALSE)</f>
        <v>0</v>
      </c>
      <c r="M51" s="83">
        <f>VLOOKUP(J51,P51:T57,5,FALSE)+VLOOKUP(J51,V51:Z57,5,FALSE)+VLOOKUP(J51,AB51:AF57,5,FALSE)+VLOOKUP(J51,AH51:AL57,5,FALSE)</f>
        <v>0</v>
      </c>
      <c r="O51" s="31"/>
      <c r="P51" s="65" t="str">
        <f ca="1">HLOOKUP(Q51,INDIRECT(Q48&amp;"!$C$46:$i$50"),2,FALSE)</f>
        <v>Stefan</v>
      </c>
      <c r="Q51" s="66">
        <v>1</v>
      </c>
      <c r="R51" s="67">
        <f ca="1">HLOOKUP($Q51,INDIRECT(Q48&amp;"!$C$46:$i$50"),3,FALSE)</f>
        <v>0</v>
      </c>
      <c r="S51" s="68">
        <f ca="1">HLOOKUP($Q51,INDIRECT(Q48&amp;"!$C$46:$i$50"),4,FALSE)</f>
        <v>0</v>
      </c>
      <c r="T51" s="69">
        <f ca="1">HLOOKUP($Q51,INDIRECT(Q48&amp;"!$C$46:$i$50"),5,FALSE)</f>
        <v>0</v>
      </c>
      <c r="U51" s="49"/>
      <c r="V51" s="65" t="str">
        <f ca="1">HLOOKUP(W51,INDIRECT(W48&amp;"!$C$46:$i$50"),2,FALSE)</f>
        <v>Stefan</v>
      </c>
      <c r="W51" s="66">
        <v>1</v>
      </c>
      <c r="X51" s="67">
        <f ca="1">HLOOKUP($Q51,INDIRECT(W48&amp;"!$C$46:$i$50"),3,FALSE)</f>
        <v>0</v>
      </c>
      <c r="Y51" s="68">
        <f ca="1">HLOOKUP($Q51,INDIRECT(W48&amp;"!$C$46:$i$50"),4,FALSE)</f>
        <v>0</v>
      </c>
      <c r="Z51" s="69">
        <f ca="1">HLOOKUP($Q51,INDIRECT(W48&amp;"!$C$46:$i$50"),5,FALSE)</f>
        <v>0</v>
      </c>
      <c r="AA51" s="31"/>
      <c r="AB51" s="65" t="str">
        <f ca="1">HLOOKUP(AC51,INDIRECT(AC48&amp;"!$C$46:$i$50"),2,FALSE)</f>
        <v>Stefan</v>
      </c>
      <c r="AC51" s="66">
        <v>1</v>
      </c>
      <c r="AD51" s="67">
        <f ca="1">HLOOKUP($Q51,INDIRECT(AC48&amp;"!$C$46:$i$50"),3,FALSE)</f>
        <v>0</v>
      </c>
      <c r="AE51" s="68">
        <f ca="1">HLOOKUP($Q51,INDIRECT(AC48&amp;"!$C$46:$i$50"),4,FALSE)</f>
        <v>0</v>
      </c>
      <c r="AF51" s="69">
        <f ca="1">HLOOKUP($Q51,INDIRECT(AC48&amp;"!$C$46:$i$50"),5,FALSE)</f>
        <v>0</v>
      </c>
      <c r="AG51" s="31"/>
      <c r="AH51" s="65" t="str">
        <f ca="1">HLOOKUP(AI51,INDIRECT(AI48&amp;"!$C$46:$i$50"),2,FALSE)</f>
        <v>Stefan</v>
      </c>
      <c r="AI51" s="66">
        <v>1</v>
      </c>
      <c r="AJ51" s="67">
        <f ca="1">HLOOKUP($Q51,INDIRECT(AI48&amp;"!$C$46:$i$50"),3,FALSE)</f>
        <v>0</v>
      </c>
      <c r="AK51" s="68">
        <f ca="1">HLOOKUP($Q51,INDIRECT(AI48&amp;"!$C$46:$i$50"),4,FALSE)</f>
        <v>0</v>
      </c>
      <c r="AL51" s="69">
        <f ca="1">HLOOKUP($Q51,INDIRECT(AI48&amp;"!$C$46:$i$50"),5,FALSE)</f>
        <v>0</v>
      </c>
    </row>
    <row r="52" spans="10:38" ht="12.75">
      <c r="J52" s="31" t="str">
        <f t="shared" si="8"/>
        <v>Mecky</v>
      </c>
      <c r="K52" s="75">
        <f>VLOOKUP(J52,P51:T57,3,FALSE)+VLOOKUP(J52,V51:Z57,3,FALSE)+VLOOKUP(J52,AB51:AF57,3,FALSE)+VLOOKUP(J52,AH51:AL57,3,FALSE)</f>
        <v>0</v>
      </c>
      <c r="L52" s="79">
        <f>VLOOKUP(J52,P51:T57,4,FALSE)+VLOOKUP(J52,V51:Z57,4,FALSE)+VLOOKUP(J52,AB51:AF57,4,FALSE)+VLOOKUP(J52,AH51:AL57,4,FALSE)</f>
        <v>0</v>
      </c>
      <c r="M52" s="83">
        <f>VLOOKUP(J52,P51:T57,5,FALSE)+VLOOKUP(J52,V51:Z57,5,FALSE)+VLOOKUP(J52,AB51:AF57,5,FALSE)+VLOOKUP(J52,AH51:AL57,5,FALSE)</f>
        <v>0</v>
      </c>
      <c r="O52" s="50"/>
      <c r="P52" s="11" t="str">
        <f ca="1">HLOOKUP(Q52,INDIRECT(Q48&amp;"!$C$46:$i$50"),2,FALSE)</f>
        <v>Rainer</v>
      </c>
      <c r="Q52" s="62">
        <v>2</v>
      </c>
      <c r="R52" s="63">
        <f ca="1">HLOOKUP($Q52,INDIRECT(Q48&amp;"!$C$46:$i$50"),3,FALSE)</f>
        <v>0</v>
      </c>
      <c r="S52" s="64">
        <f ca="1">HLOOKUP($Q52,INDIRECT(Q48&amp;"!$C$46:$i$50"),4,FALSE)</f>
        <v>0</v>
      </c>
      <c r="T52" s="70">
        <f ca="1">HLOOKUP($Q52,INDIRECT(Q48&amp;"!$C$46:$i$50"),5,FALSE)</f>
        <v>0</v>
      </c>
      <c r="U52" s="49"/>
      <c r="V52" s="11" t="str">
        <f ca="1">HLOOKUP(W52,INDIRECT(W48&amp;"!$C$46:$i$50"),2,FALSE)</f>
        <v>Rainer</v>
      </c>
      <c r="W52" s="62">
        <v>2</v>
      </c>
      <c r="X52" s="63">
        <f ca="1">HLOOKUP($Q52,INDIRECT(W48&amp;"!$C$46:$i$50"),3,FALSE)</f>
        <v>0</v>
      </c>
      <c r="Y52" s="64">
        <f ca="1">HLOOKUP($Q52,INDIRECT(W48&amp;"!$C$46:$i$50"),4,FALSE)</f>
        <v>0</v>
      </c>
      <c r="Z52" s="70">
        <f ca="1">HLOOKUP($Q52,INDIRECT(W48&amp;"!$C$46:$i$50"),5,FALSE)</f>
        <v>0</v>
      </c>
      <c r="AA52" s="31"/>
      <c r="AB52" s="11" t="str">
        <f ca="1">HLOOKUP(AC52,INDIRECT(AC48&amp;"!$C$46:$i$50"),2,FALSE)</f>
        <v>Rainer</v>
      </c>
      <c r="AC52" s="62">
        <v>2</v>
      </c>
      <c r="AD52" s="63">
        <f ca="1">HLOOKUP($Q52,INDIRECT(AC48&amp;"!$C$46:$i$50"),3,FALSE)</f>
        <v>0</v>
      </c>
      <c r="AE52" s="64">
        <f ca="1">HLOOKUP($Q52,INDIRECT(AC48&amp;"!$C$46:$i$50"),4,FALSE)</f>
        <v>0</v>
      </c>
      <c r="AF52" s="70">
        <f ca="1">HLOOKUP($Q52,INDIRECT(AC48&amp;"!$C$46:$i$50"),5,FALSE)</f>
        <v>0</v>
      </c>
      <c r="AG52" s="31"/>
      <c r="AH52" s="11" t="str">
        <f ca="1">HLOOKUP(AI52,INDIRECT(AI48&amp;"!$C$46:$i$50"),2,FALSE)</f>
        <v>Rainer</v>
      </c>
      <c r="AI52" s="62">
        <v>2</v>
      </c>
      <c r="AJ52" s="63">
        <f ca="1">HLOOKUP($Q52,INDIRECT(AI48&amp;"!$C$46:$i$50"),3,FALSE)</f>
        <v>0</v>
      </c>
      <c r="AK52" s="64">
        <f ca="1">HLOOKUP($Q52,INDIRECT(AI48&amp;"!$C$46:$i$50"),4,FALSE)</f>
        <v>0</v>
      </c>
      <c r="AL52" s="70">
        <f ca="1">HLOOKUP($Q52,INDIRECT(AI48&amp;"!$C$46:$i$50"),5,FALSE)</f>
        <v>0</v>
      </c>
    </row>
    <row r="53" spans="10:38" ht="12.75">
      <c r="J53" s="31" t="str">
        <f t="shared" si="8"/>
        <v>Andy</v>
      </c>
      <c r="K53" s="75">
        <f>VLOOKUP(J53,P51:T57,3,FALSE)+VLOOKUP(J53,V51:Z57,3,FALSE)+VLOOKUP(J53,AB51:AF57,3,FALSE)+VLOOKUP(J53,AH51:AL57,3,FALSE)</f>
        <v>0</v>
      </c>
      <c r="L53" s="79">
        <f>VLOOKUP(J53,P51:T57,4,FALSE)+VLOOKUP(J53,V51:Z57,4,FALSE)+VLOOKUP(J53,AB51:AF57,4,FALSE)+VLOOKUP(J53,AH51:AL57,4,FALSE)</f>
        <v>0</v>
      </c>
      <c r="M53" s="83">
        <f>VLOOKUP(J53,P51:T57,5,FALSE)+VLOOKUP(J53,V51:Z57,5,FALSE)+VLOOKUP(J53,AB51:AF57,5,FALSE)+VLOOKUP(J53,AH51:AL57,5,FALSE)</f>
        <v>0</v>
      </c>
      <c r="O53" s="45"/>
      <c r="P53" s="11" t="str">
        <f ca="1">HLOOKUP(Q53,INDIRECT(Q48&amp;"!$C$46:$i$50"),2,FALSE)</f>
        <v>Andy</v>
      </c>
      <c r="Q53" s="62">
        <v>3</v>
      </c>
      <c r="R53" s="63">
        <f ca="1">HLOOKUP($Q53,INDIRECT(Q48&amp;"!$C$46:$i$50"),3,FALSE)</f>
        <v>0</v>
      </c>
      <c r="S53" s="64">
        <f ca="1">HLOOKUP($Q53,INDIRECT(Q48&amp;"!$C$46:$i$50"),4,FALSE)</f>
        <v>0</v>
      </c>
      <c r="T53" s="70">
        <f ca="1">HLOOKUP($Q53,INDIRECT(Q48&amp;"!$C$46:$i$50"),5,FALSE)</f>
        <v>0</v>
      </c>
      <c r="U53" s="49"/>
      <c r="V53" s="11" t="str">
        <f ca="1">HLOOKUP(W53,INDIRECT(W48&amp;"!$C$46:$i$50"),2,FALSE)</f>
        <v>Andy</v>
      </c>
      <c r="W53" s="62">
        <v>3</v>
      </c>
      <c r="X53" s="63">
        <f ca="1">HLOOKUP($Q53,INDIRECT(W48&amp;"!$C$46:$i$50"),3,FALSE)</f>
        <v>0</v>
      </c>
      <c r="Y53" s="64">
        <f ca="1">HLOOKUP($Q53,INDIRECT(W48&amp;"!$C$46:$i$50"),4,FALSE)</f>
        <v>0</v>
      </c>
      <c r="Z53" s="70">
        <f ca="1">HLOOKUP($Q53,INDIRECT(W48&amp;"!$C$46:$i$50"),5,FALSE)</f>
        <v>0</v>
      </c>
      <c r="AA53" s="31"/>
      <c r="AB53" s="11" t="str">
        <f ca="1">HLOOKUP(AC53,INDIRECT(AC48&amp;"!$C$46:$i$50"),2,FALSE)</f>
        <v>Andy</v>
      </c>
      <c r="AC53" s="62">
        <v>3</v>
      </c>
      <c r="AD53" s="63">
        <f ca="1">HLOOKUP($Q53,INDIRECT(AC48&amp;"!$C$46:$i$50"),3,FALSE)</f>
        <v>0</v>
      </c>
      <c r="AE53" s="64">
        <f ca="1">HLOOKUP($Q53,INDIRECT(AC48&amp;"!$C$46:$i$50"),4,FALSE)</f>
        <v>0</v>
      </c>
      <c r="AF53" s="70">
        <f ca="1">HLOOKUP($Q53,INDIRECT(AC48&amp;"!$C$46:$i$50"),5,FALSE)</f>
        <v>0</v>
      </c>
      <c r="AG53" s="31"/>
      <c r="AH53" s="11" t="str">
        <f ca="1">HLOOKUP(AI53,INDIRECT(AI48&amp;"!$C$46:$i$50"),2,FALSE)</f>
        <v>Andy</v>
      </c>
      <c r="AI53" s="62">
        <v>3</v>
      </c>
      <c r="AJ53" s="63">
        <f ca="1">HLOOKUP($Q53,INDIRECT(AI48&amp;"!$C$46:$i$50"),3,FALSE)</f>
        <v>0</v>
      </c>
      <c r="AK53" s="64">
        <f ca="1">HLOOKUP($Q53,INDIRECT(AI48&amp;"!$C$46:$i$50"),4,FALSE)</f>
        <v>0</v>
      </c>
      <c r="AL53" s="70">
        <f ca="1">HLOOKUP($Q53,INDIRECT(AI48&amp;"!$C$46:$i$50"),5,FALSE)</f>
        <v>0</v>
      </c>
    </row>
    <row r="54" spans="10:38" ht="12.75">
      <c r="J54" s="31" t="str">
        <f t="shared" si="8"/>
        <v>Rainer</v>
      </c>
      <c r="K54" s="75">
        <f>VLOOKUP(J54,P51:T57,3,FALSE)+VLOOKUP(J54,V51:Z57,3,FALSE)+VLOOKUP(J54,AB51:AF57,3,FALSE)+VLOOKUP(J54,AH51:AL57,3,FALSE)</f>
        <v>0</v>
      </c>
      <c r="L54" s="79">
        <f>VLOOKUP(J54,P51:T57,4,FALSE)+VLOOKUP(J54,V51:Z57,4,FALSE)+VLOOKUP(J54,AB51:AF57,4,FALSE)+VLOOKUP(J54,AH51:AL57,4,FALSE)</f>
        <v>0</v>
      </c>
      <c r="M54" s="83">
        <f>VLOOKUP(J54,P51:T57,5,FALSE)+VLOOKUP(J54,V51:Z57,5,FALSE)+VLOOKUP(J54,AB51:AF57,5,FALSE)+VLOOKUP(J54,AH51:AL57,5,FALSE)</f>
        <v>0</v>
      </c>
      <c r="O54" s="31"/>
      <c r="P54" s="11" t="str">
        <f ca="1">HLOOKUP(Q54,INDIRECT(Q48&amp;"!$C$46:$i$50"),2,FALSE)</f>
        <v>Mecky</v>
      </c>
      <c r="Q54" s="62">
        <v>4</v>
      </c>
      <c r="R54" s="63">
        <f ca="1">HLOOKUP($Q54,INDIRECT(Q48&amp;"!$C$46:$i$50"),3,FALSE)</f>
        <v>0</v>
      </c>
      <c r="S54" s="64">
        <f ca="1">HLOOKUP($Q54,INDIRECT(Q48&amp;"!$C$46:$i$50"),4,FALSE)</f>
        <v>0</v>
      </c>
      <c r="T54" s="70">
        <f ca="1">HLOOKUP($Q54,INDIRECT(Q48&amp;"!$C$46:$i$50"),5,FALSE)</f>
        <v>0</v>
      </c>
      <c r="U54" s="49"/>
      <c r="V54" s="11" t="str">
        <f ca="1">HLOOKUP(W54,INDIRECT(W48&amp;"!$C$46:$i$50"),2,FALSE)</f>
        <v>Mecky</v>
      </c>
      <c r="W54" s="62">
        <v>4</v>
      </c>
      <c r="X54" s="63">
        <f ca="1">HLOOKUP($Q54,INDIRECT(W48&amp;"!$C$46:$i$50"),3,FALSE)</f>
        <v>0</v>
      </c>
      <c r="Y54" s="64">
        <f ca="1">HLOOKUP($Q54,INDIRECT(W48&amp;"!$C$46:$i$50"),4,FALSE)</f>
        <v>0</v>
      </c>
      <c r="Z54" s="70">
        <f ca="1">HLOOKUP($Q54,INDIRECT(W48&amp;"!$C$46:$i$50"),5,FALSE)</f>
        <v>0</v>
      </c>
      <c r="AA54" s="31"/>
      <c r="AB54" s="11" t="str">
        <f ca="1">HLOOKUP(AC54,INDIRECT(AC48&amp;"!$C$46:$i$50"),2,FALSE)</f>
        <v>Mecky</v>
      </c>
      <c r="AC54" s="62">
        <v>4</v>
      </c>
      <c r="AD54" s="63">
        <f ca="1">HLOOKUP($Q54,INDIRECT(AC48&amp;"!$C$46:$i$50"),3,FALSE)</f>
        <v>0</v>
      </c>
      <c r="AE54" s="64">
        <f ca="1">HLOOKUP($Q54,INDIRECT(AC48&amp;"!$C$46:$i$50"),4,FALSE)</f>
        <v>0</v>
      </c>
      <c r="AF54" s="70">
        <f ca="1">HLOOKUP($Q54,INDIRECT(AC48&amp;"!$C$46:$i$50"),5,FALSE)</f>
        <v>0</v>
      </c>
      <c r="AG54" s="31"/>
      <c r="AH54" s="11" t="str">
        <f ca="1">HLOOKUP(AI54,INDIRECT(AI48&amp;"!$C$46:$i$50"),2,FALSE)</f>
        <v>Mecky</v>
      </c>
      <c r="AI54" s="62">
        <v>4</v>
      </c>
      <c r="AJ54" s="63">
        <f ca="1">HLOOKUP($Q54,INDIRECT(AI48&amp;"!$C$46:$i$50"),3,FALSE)</f>
        <v>0</v>
      </c>
      <c r="AK54" s="64">
        <f ca="1">HLOOKUP($Q54,INDIRECT(AI48&amp;"!$C$46:$i$50"),4,FALSE)</f>
        <v>0</v>
      </c>
      <c r="AL54" s="70">
        <f ca="1">HLOOKUP($Q54,INDIRECT(AI48&amp;"!$C$46:$i$50"),5,FALSE)</f>
        <v>0</v>
      </c>
    </row>
    <row r="55" spans="10:38" ht="12.75">
      <c r="J55" s="31" t="str">
        <f t="shared" si="8"/>
        <v>Benny</v>
      </c>
      <c r="K55" s="75">
        <f>VLOOKUP(J55,P51:T57,3,FALSE)+VLOOKUP(J55,V51:Z57,3,FALSE)+VLOOKUP(J55,AB51:AF57,3,FALSE)+VLOOKUP(J55,AH51:AL57,3,FALSE)</f>
        <v>0</v>
      </c>
      <c r="L55" s="79">
        <f>VLOOKUP(J55,P51:T57,4,FALSE)+VLOOKUP(J55,V51:Z57,4,FALSE)+VLOOKUP(J55,AB51:AF57,4,FALSE)+VLOOKUP(J55,AH51:AL57,4,FALSE)</f>
        <v>0</v>
      </c>
      <c r="M55" s="83">
        <f>VLOOKUP(J55,P51:T57,5,FALSE)+VLOOKUP(J55,V51:Z57,5,FALSE)+VLOOKUP(J55,AB51:AF57,5,FALSE)+VLOOKUP(J55,AH51:AL57,5,FALSE)</f>
        <v>0</v>
      </c>
      <c r="O55" s="31"/>
      <c r="P55" s="11" t="str">
        <f ca="1">HLOOKUP(Q55,INDIRECT(Q48&amp;"!$C$46:$i$50"),2,FALSE)</f>
        <v>Dennis</v>
      </c>
      <c r="Q55" s="62">
        <v>5</v>
      </c>
      <c r="R55" s="63">
        <f ca="1">HLOOKUP($Q55,INDIRECT(Q48&amp;"!$C$46:$i$50"),3,FALSE)</f>
        <v>0</v>
      </c>
      <c r="S55" s="64">
        <f ca="1">HLOOKUP($Q55,INDIRECT(Q48&amp;"!$C$46:$i$50"),4,FALSE)</f>
        <v>0</v>
      </c>
      <c r="T55" s="70">
        <f ca="1">HLOOKUP($Q55,INDIRECT(Q48&amp;"!$C$46:$i$50"),5,FALSE)</f>
        <v>0</v>
      </c>
      <c r="U55" s="49"/>
      <c r="V55" s="11" t="str">
        <f ca="1">HLOOKUP(W55,INDIRECT(W48&amp;"!$C$46:$i$50"),2,FALSE)</f>
        <v>Dennis</v>
      </c>
      <c r="W55" s="62">
        <v>5</v>
      </c>
      <c r="X55" s="63">
        <f ca="1">HLOOKUP($Q55,INDIRECT(W48&amp;"!$C$46:$i$50"),3,FALSE)</f>
        <v>0</v>
      </c>
      <c r="Y55" s="64">
        <f ca="1">HLOOKUP($Q55,INDIRECT(W48&amp;"!$C$46:$i$50"),4,FALSE)</f>
        <v>0</v>
      </c>
      <c r="Z55" s="70">
        <f ca="1">HLOOKUP($Q55,INDIRECT(W48&amp;"!$C$46:$i$50"),5,FALSE)</f>
        <v>0</v>
      </c>
      <c r="AA55" s="31"/>
      <c r="AB55" s="11" t="str">
        <f ca="1">HLOOKUP(AC55,INDIRECT(AC48&amp;"!$C$46:$i$50"),2,FALSE)</f>
        <v>Dennis</v>
      </c>
      <c r="AC55" s="62">
        <v>5</v>
      </c>
      <c r="AD55" s="63">
        <f ca="1">HLOOKUP($Q55,INDIRECT(AC48&amp;"!$C$46:$i$50"),3,FALSE)</f>
        <v>0</v>
      </c>
      <c r="AE55" s="64">
        <f ca="1">HLOOKUP($Q55,INDIRECT(AC48&amp;"!$C$46:$i$50"),4,FALSE)</f>
        <v>0</v>
      </c>
      <c r="AF55" s="70">
        <f ca="1">HLOOKUP($Q55,INDIRECT(AC48&amp;"!$C$46:$i$50"),5,FALSE)</f>
        <v>0</v>
      </c>
      <c r="AG55" s="31"/>
      <c r="AH55" s="11" t="str">
        <f ca="1">HLOOKUP(AI55,INDIRECT(AI48&amp;"!$C$46:$i$50"),2,FALSE)</f>
        <v>Dennis</v>
      </c>
      <c r="AI55" s="62">
        <v>5</v>
      </c>
      <c r="AJ55" s="63">
        <f ca="1">HLOOKUP($Q55,INDIRECT(AI48&amp;"!$C$46:$i$50"),3,FALSE)</f>
        <v>0</v>
      </c>
      <c r="AK55" s="64">
        <f ca="1">HLOOKUP($Q55,INDIRECT(AI48&amp;"!$C$46:$i$50"),4,FALSE)</f>
        <v>0</v>
      </c>
      <c r="AL55" s="70">
        <f ca="1">HLOOKUP($Q55,INDIRECT(AI48&amp;"!$C$46:$i$50"),5,FALSE)</f>
        <v>0</v>
      </c>
    </row>
    <row r="56" spans="10:38" ht="12.75">
      <c r="J56" s="31" t="str">
        <f t="shared" si="8"/>
        <v>Dennis</v>
      </c>
      <c r="K56" s="75">
        <f>VLOOKUP(J57,P51:T57,3,FALSE)+VLOOKUP(J57,V51:Z57,3,FALSE)+VLOOKUP(J57,AB51:AF57,3,FALSE)+VLOOKUP(J57,AH51:AL57,3,FALSE)</f>
        <v>0</v>
      </c>
      <c r="L56" s="79">
        <f>VLOOKUP(J57,P51:T57,4,FALSE)+VLOOKUP(J57,V51:Z57,4,FALSE)+VLOOKUP(J57,AB51:AF57,4,FALSE)+VLOOKUP(J57,AH51:AL57,4,FALSE)</f>
        <v>0</v>
      </c>
      <c r="M56" s="83">
        <f>VLOOKUP(J57,P51:T57,5,FALSE)+VLOOKUP(J57,V51:Z57,5,FALSE)+VLOOKUP(J57,AB51:AF57,5,FALSE)+VLOOKUP(J57,AH51:AL57,5,FALSE)</f>
        <v>0</v>
      </c>
      <c r="O56" s="31"/>
      <c r="P56" s="11" t="str">
        <f ca="1">HLOOKUP(Q56,INDIRECT(Q48&amp;"!$C$46:$i$50"),2,FALSE)</f>
        <v>Benny</v>
      </c>
      <c r="Q56" s="62">
        <v>6</v>
      </c>
      <c r="R56" s="63">
        <f ca="1">HLOOKUP($Q56,INDIRECT(Q48&amp;"!$C$46:$i$50"),3,FALSE)</f>
        <v>0</v>
      </c>
      <c r="S56" s="64">
        <f ca="1">HLOOKUP($Q56,INDIRECT(Q48&amp;"!$C$46:$i$50"),4,FALSE)</f>
        <v>0</v>
      </c>
      <c r="T56" s="70">
        <f ca="1">HLOOKUP($Q56,INDIRECT(Q48&amp;"!$C$46:$i$50"),5,FALSE)</f>
        <v>0</v>
      </c>
      <c r="U56" s="49"/>
      <c r="V56" s="11" t="str">
        <f ca="1">HLOOKUP(W56,INDIRECT(W48&amp;"!$C$46:$i$50"),2,FALSE)</f>
        <v>Benny</v>
      </c>
      <c r="W56" s="62">
        <v>6</v>
      </c>
      <c r="X56" s="63">
        <f ca="1">HLOOKUP($Q56,INDIRECT(W48&amp;"!$C$46:$i$50"),3,FALSE)</f>
        <v>0</v>
      </c>
      <c r="Y56" s="64">
        <f ca="1">HLOOKUP($Q56,INDIRECT(W48&amp;"!$C$46:$i$50"),4,FALSE)</f>
        <v>0</v>
      </c>
      <c r="Z56" s="70">
        <f ca="1">HLOOKUP($Q56,INDIRECT(W48&amp;"!$C$46:$i$50"),5,FALSE)</f>
        <v>0</v>
      </c>
      <c r="AA56" s="31"/>
      <c r="AB56" s="11" t="str">
        <f ca="1">HLOOKUP(AC56,INDIRECT(AC48&amp;"!$C$46:$i$50"),2,FALSE)</f>
        <v>Benny</v>
      </c>
      <c r="AC56" s="62">
        <v>6</v>
      </c>
      <c r="AD56" s="63">
        <f ca="1">HLOOKUP($Q56,INDIRECT(AC48&amp;"!$C$46:$i$50"),3,FALSE)</f>
        <v>0</v>
      </c>
      <c r="AE56" s="64">
        <f ca="1">HLOOKUP($Q56,INDIRECT(AC48&amp;"!$C$46:$i$50"),4,FALSE)</f>
        <v>0</v>
      </c>
      <c r="AF56" s="70">
        <f ca="1">HLOOKUP($Q56,INDIRECT(AC48&amp;"!$C$46:$i$50"),5,FALSE)</f>
        <v>0</v>
      </c>
      <c r="AG56" s="31"/>
      <c r="AH56" s="11" t="str">
        <f ca="1">HLOOKUP(AI56,INDIRECT(AI48&amp;"!$C$46:$i$50"),2,FALSE)</f>
        <v>Benny</v>
      </c>
      <c r="AI56" s="62">
        <v>6</v>
      </c>
      <c r="AJ56" s="63">
        <f ca="1">HLOOKUP($Q56,INDIRECT(AI48&amp;"!$C$46:$i$50"),3,FALSE)</f>
        <v>0</v>
      </c>
      <c r="AK56" s="64">
        <f ca="1">HLOOKUP($Q56,INDIRECT(AI48&amp;"!$C$46:$i$50"),4,FALSE)</f>
        <v>0</v>
      </c>
      <c r="AL56" s="70">
        <f ca="1">HLOOKUP($Q56,INDIRECT(AI48&amp;"!$C$46:$i$50"),5,FALSE)</f>
        <v>0</v>
      </c>
    </row>
    <row r="57" spans="10:38" ht="13.5" thickBot="1">
      <c r="J57" s="31" t="str">
        <f t="shared" si="8"/>
        <v>Gast</v>
      </c>
      <c r="K57" s="75">
        <f>VLOOKUP(J57,P51:T57,3,FALSE)+VLOOKUP(J57,V51:Z57,3,FALSE)+VLOOKUP(J57,AB51:AF57,3,FALSE)+VLOOKUP(J57,AH51:AL57,3,FALSE)</f>
        <v>0</v>
      </c>
      <c r="L57" s="79">
        <f>VLOOKUP(J57,P51:T57,4,FALSE)+VLOOKUP(J57,V51:Z57,4,FALSE)+VLOOKUP(J57,AB51:AF57,4,FALSE)+VLOOKUP(J57,AH51:AL57,4,FALSE)</f>
        <v>0</v>
      </c>
      <c r="M57" s="83">
        <f>VLOOKUP(J57,P51:T57,5,FALSE)+VLOOKUP(J57,V51:Z57,5,FALSE)+VLOOKUP(J57,AB51:AF57,5,FALSE)+VLOOKUP(J57,AH51:AL57,5,FALSE)</f>
        <v>0</v>
      </c>
      <c r="O57" s="31"/>
      <c r="P57" s="13" t="str">
        <f ca="1">HLOOKUP(Q57,INDIRECT(Q48&amp;"!$C$46:$i$50"),2,FALSE)</f>
        <v>Gast</v>
      </c>
      <c r="Q57" s="71">
        <v>7</v>
      </c>
      <c r="R57" s="72">
        <f ca="1">HLOOKUP($Q57,INDIRECT(Q48&amp;"!$C$46:$i$50"),3,FALSE)</f>
        <v>0</v>
      </c>
      <c r="S57" s="73">
        <f ca="1">HLOOKUP($Q57,INDIRECT(Q48&amp;"!$C$46:$i$50"),4,FALSE)</f>
        <v>0</v>
      </c>
      <c r="T57" s="74">
        <f ca="1">HLOOKUP($Q57,INDIRECT(Q48&amp;"!$C$46:$i$50"),5,FALSE)</f>
        <v>0</v>
      </c>
      <c r="U57" s="49"/>
      <c r="V57" s="13" t="str">
        <f ca="1">HLOOKUP(W57,INDIRECT(W48&amp;"!$C$46:$i$50"),2,FALSE)</f>
        <v>Gast</v>
      </c>
      <c r="W57" s="71">
        <v>7</v>
      </c>
      <c r="X57" s="72">
        <f ca="1">HLOOKUP($Q57,INDIRECT(W48&amp;"!$C$46:$i$50"),3,FALSE)</f>
        <v>0</v>
      </c>
      <c r="Y57" s="73">
        <f ca="1">HLOOKUP($Q57,INDIRECT(W48&amp;"!$C$46:$i$50"),4,FALSE)</f>
        <v>0</v>
      </c>
      <c r="Z57" s="74">
        <f ca="1">HLOOKUP($Q57,INDIRECT(W48&amp;"!$C$46:$i$50"),5,FALSE)</f>
        <v>0</v>
      </c>
      <c r="AA57" s="31"/>
      <c r="AB57" s="13" t="str">
        <f ca="1">HLOOKUP(AC57,INDIRECT(AC48&amp;"!$C$46:$i$50"),2,FALSE)</f>
        <v>Gast</v>
      </c>
      <c r="AC57" s="71">
        <v>7</v>
      </c>
      <c r="AD57" s="72">
        <f ca="1">HLOOKUP($Q57,INDIRECT(AC48&amp;"!$C$46:$i$50"),3,FALSE)</f>
        <v>0</v>
      </c>
      <c r="AE57" s="73">
        <f ca="1">HLOOKUP($Q57,INDIRECT(AC48&amp;"!$C$46:$i$50"),4,FALSE)</f>
        <v>0</v>
      </c>
      <c r="AF57" s="74">
        <f ca="1">HLOOKUP($Q57,INDIRECT(AC48&amp;"!$C$46:$i$50"),5,FALSE)</f>
        <v>0</v>
      </c>
      <c r="AG57" s="31"/>
      <c r="AH57" s="13" t="str">
        <f ca="1">HLOOKUP(AI57,INDIRECT(AI48&amp;"!$C$46:$i$50"),2,FALSE)</f>
        <v>Gast</v>
      </c>
      <c r="AI57" s="71">
        <v>7</v>
      </c>
      <c r="AJ57" s="72">
        <f ca="1">HLOOKUP($Q57,INDIRECT(AI48&amp;"!$C$46:$i$50"),3,FALSE)</f>
        <v>0</v>
      </c>
      <c r="AK57" s="73">
        <f ca="1">HLOOKUP($Q57,INDIRECT(AI48&amp;"!$C$46:$i$50"),4,FALSE)</f>
        <v>0</v>
      </c>
      <c r="AL57" s="74">
        <f ca="1">HLOOKUP($Q57,INDIRECT(AI48&amp;"!$C$46:$i$50"),5,FALSE)</f>
        <v>0</v>
      </c>
    </row>
    <row r="58" spans="10:33" ht="13.5" thickBot="1">
      <c r="J58" s="31"/>
      <c r="O58" s="31"/>
      <c r="P58" s="47"/>
      <c r="Q58" s="48"/>
      <c r="R58" s="49"/>
      <c r="S58" s="31"/>
      <c r="T58" s="31"/>
      <c r="U58" s="47"/>
      <c r="V58" s="48"/>
      <c r="W58" s="49"/>
      <c r="X58" s="31"/>
      <c r="Y58" s="31"/>
      <c r="Z58" s="47"/>
      <c r="AA58" s="48"/>
      <c r="AB58" s="49"/>
      <c r="AC58" s="31"/>
      <c r="AD58" s="31"/>
      <c r="AE58" s="47"/>
      <c r="AF58" s="48"/>
      <c r="AG58" s="49"/>
    </row>
    <row r="59" spans="10:38" ht="13.5" thickBot="1">
      <c r="J59" s="31"/>
      <c r="O59" s="31"/>
      <c r="Q59" s="147" t="s">
        <v>30</v>
      </c>
      <c r="R59" s="148"/>
      <c r="S59" s="148"/>
      <c r="T59" s="149"/>
      <c r="U59" s="37"/>
      <c r="W59" s="147" t="s">
        <v>30</v>
      </c>
      <c r="X59" s="148"/>
      <c r="Y59" s="148"/>
      <c r="Z59" s="149"/>
      <c r="AA59" s="31"/>
      <c r="AC59" s="147" t="s">
        <v>30</v>
      </c>
      <c r="AD59" s="148"/>
      <c r="AE59" s="148"/>
      <c r="AF59" s="149"/>
      <c r="AG59" s="31"/>
      <c r="AI59" s="147" t="s">
        <v>30</v>
      </c>
      <c r="AJ59" s="148"/>
      <c r="AK59" s="148"/>
      <c r="AL59" s="149"/>
    </row>
    <row r="60" spans="10:38" ht="75" customHeight="1" thickBot="1">
      <c r="J60" s="31"/>
      <c r="O60" s="31"/>
      <c r="P60" s="58" t="s">
        <v>18</v>
      </c>
      <c r="Q60" s="58" t="s">
        <v>10</v>
      </c>
      <c r="R60" s="59" t="s">
        <v>14</v>
      </c>
      <c r="S60" s="60" t="s">
        <v>12</v>
      </c>
      <c r="T60" s="61" t="s">
        <v>13</v>
      </c>
      <c r="U60" s="46"/>
      <c r="V60" s="58" t="s">
        <v>18</v>
      </c>
      <c r="W60" s="58" t="s">
        <v>10</v>
      </c>
      <c r="X60" s="59" t="s">
        <v>14</v>
      </c>
      <c r="Y60" s="60" t="s">
        <v>12</v>
      </c>
      <c r="Z60" s="61" t="s">
        <v>13</v>
      </c>
      <c r="AA60" s="31"/>
      <c r="AB60" s="58" t="s">
        <v>18</v>
      </c>
      <c r="AC60" s="58" t="s">
        <v>10</v>
      </c>
      <c r="AD60" s="59" t="s">
        <v>14</v>
      </c>
      <c r="AE60" s="60" t="s">
        <v>12</v>
      </c>
      <c r="AF60" s="61" t="s">
        <v>13</v>
      </c>
      <c r="AG60" s="31"/>
      <c r="AH60" s="58" t="s">
        <v>18</v>
      </c>
      <c r="AI60" s="58" t="s">
        <v>10</v>
      </c>
      <c r="AJ60" s="59" t="s">
        <v>14</v>
      </c>
      <c r="AK60" s="60" t="s">
        <v>12</v>
      </c>
      <c r="AL60" s="61" t="s">
        <v>13</v>
      </c>
    </row>
    <row r="61" spans="10:33" ht="6" customHeight="1" thickBot="1">
      <c r="J61" s="31"/>
      <c r="O61" s="31"/>
      <c r="U61" s="49"/>
      <c r="AA61" s="31"/>
      <c r="AG61" s="31"/>
    </row>
    <row r="62" spans="10:38" ht="12.75">
      <c r="J62" s="31" t="str">
        <f aca="true" t="shared" si="9" ref="J62:J68">J40</f>
        <v>Stefan</v>
      </c>
      <c r="K62" s="75">
        <f>VLOOKUP(J62,P62:T68,3,FALSE)+VLOOKUP(J62,V62:Z68,3,FALSE)+VLOOKUP(J62,AB62:AF68,3,FALSE)+VLOOKUP(J62,AH62:AL68,3,FALSE)</f>
        <v>0</v>
      </c>
      <c r="L62" s="79">
        <f>VLOOKUP(J62,P62:T68,4,FALSE)+VLOOKUP(J62,V62:Z68,4,FALSE)+VLOOKUP(J62,AB62:AF68,4,FALSE)+VLOOKUP(J62,AH62:AL68,4,FALSE)</f>
        <v>0</v>
      </c>
      <c r="M62" s="83">
        <f>VLOOKUP(J62,P62:T68,5,FALSE)+VLOOKUP(J62,V62:Z68,5,FALSE)+VLOOKUP(J62,AB62:AF68,5,FALSE)+VLOOKUP(J62,AH62:AL68,5,FALSE)</f>
        <v>0</v>
      </c>
      <c r="O62" s="31"/>
      <c r="P62" s="65" t="str">
        <f ca="1">HLOOKUP(Q62,INDIRECT(Q59&amp;"!$C$46:$i$50"),2,FALSE)</f>
        <v>Stefan</v>
      </c>
      <c r="Q62" s="66">
        <v>1</v>
      </c>
      <c r="R62" s="67">
        <f ca="1">HLOOKUP($Q62,INDIRECT(Q59&amp;"!$C$46:$i$50"),3,FALSE)</f>
        <v>0</v>
      </c>
      <c r="S62" s="68">
        <f ca="1">HLOOKUP($Q62,INDIRECT(Q59&amp;"!$C$46:$i$50"),4,FALSE)</f>
        <v>0</v>
      </c>
      <c r="T62" s="69">
        <f ca="1">HLOOKUP($Q62,INDIRECT(Q59&amp;"!$C$46:$i$50"),5,FALSE)</f>
        <v>0</v>
      </c>
      <c r="U62" s="49"/>
      <c r="V62" s="65" t="str">
        <f ca="1">HLOOKUP(W62,INDIRECT(W59&amp;"!$C$46:$i$50"),2,FALSE)</f>
        <v>Stefan</v>
      </c>
      <c r="W62" s="66">
        <v>1</v>
      </c>
      <c r="X62" s="67">
        <f ca="1">HLOOKUP($Q62,INDIRECT(W59&amp;"!$C$46:$i$50"),3,FALSE)</f>
        <v>0</v>
      </c>
      <c r="Y62" s="68">
        <f ca="1">HLOOKUP($Q62,INDIRECT(W59&amp;"!$C$46:$i$50"),4,FALSE)</f>
        <v>0</v>
      </c>
      <c r="Z62" s="69">
        <f ca="1">HLOOKUP($Q62,INDIRECT(W59&amp;"!$C$46:$i$50"),5,FALSE)</f>
        <v>0</v>
      </c>
      <c r="AA62" s="31"/>
      <c r="AB62" s="65" t="str">
        <f ca="1">HLOOKUP(AC62,INDIRECT(AC59&amp;"!$C$46:$i$50"),2,FALSE)</f>
        <v>Stefan</v>
      </c>
      <c r="AC62" s="66">
        <v>1</v>
      </c>
      <c r="AD62" s="67">
        <f ca="1">HLOOKUP($Q62,INDIRECT(AC59&amp;"!$C$46:$i$50"),3,FALSE)</f>
        <v>0</v>
      </c>
      <c r="AE62" s="68">
        <f ca="1">HLOOKUP($Q62,INDIRECT(AC59&amp;"!$C$46:$i$50"),4,FALSE)</f>
        <v>0</v>
      </c>
      <c r="AF62" s="69">
        <f ca="1">HLOOKUP($Q62,INDIRECT(AC59&amp;"!$C$46:$i$50"),5,FALSE)</f>
        <v>0</v>
      </c>
      <c r="AG62" s="31"/>
      <c r="AH62" s="65" t="str">
        <f ca="1">HLOOKUP(AI62,INDIRECT(AI59&amp;"!$C$46:$i$50"),2,FALSE)</f>
        <v>Stefan</v>
      </c>
      <c r="AI62" s="66">
        <v>1</v>
      </c>
      <c r="AJ62" s="67">
        <f ca="1">HLOOKUP($Q62,INDIRECT(AI59&amp;"!$C$46:$i$50"),3,FALSE)</f>
        <v>0</v>
      </c>
      <c r="AK62" s="68">
        <f ca="1">HLOOKUP($Q62,INDIRECT(AI59&amp;"!$C$46:$i$50"),4,FALSE)</f>
        <v>0</v>
      </c>
      <c r="AL62" s="69">
        <f ca="1">HLOOKUP($Q62,INDIRECT(AI59&amp;"!$C$46:$i$50"),5,FALSE)</f>
        <v>0</v>
      </c>
    </row>
    <row r="63" spans="10:38" ht="12.75">
      <c r="J63" s="31" t="str">
        <f t="shared" si="9"/>
        <v>Mecky</v>
      </c>
      <c r="K63" s="75">
        <f>VLOOKUP(J63,P62:T68,3,FALSE)+VLOOKUP(J63,V62:Z68,3,FALSE)+VLOOKUP(J63,AB62:AF68,3,FALSE)+VLOOKUP(J63,AH62:AL68,3,FALSE)</f>
        <v>0</v>
      </c>
      <c r="L63" s="79">
        <f>VLOOKUP(J63,P62:T68,4,FALSE)+VLOOKUP(J63,V62:Z68,4,FALSE)+VLOOKUP(J63,AB62:AF68,4,FALSE)+VLOOKUP(J63,AH62:AL68,4,FALSE)</f>
        <v>0</v>
      </c>
      <c r="M63" s="83">
        <f>VLOOKUP(J63,P62:T68,5,FALSE)+VLOOKUP(J63,V62:Z68,5,FALSE)+VLOOKUP(J63,AB62:AF68,5,FALSE)+VLOOKUP(J63,AH62:AL68,5,FALSE)</f>
        <v>0</v>
      </c>
      <c r="O63" s="50"/>
      <c r="P63" s="11" t="str">
        <f ca="1">HLOOKUP(Q63,INDIRECT(Q59&amp;"!$C$46:$i$50"),2,FALSE)</f>
        <v>Rainer</v>
      </c>
      <c r="Q63" s="62">
        <v>2</v>
      </c>
      <c r="R63" s="63">
        <f ca="1">HLOOKUP($Q63,INDIRECT(Q59&amp;"!$C$46:$i$50"),3,FALSE)</f>
        <v>0</v>
      </c>
      <c r="S63" s="64">
        <f ca="1">HLOOKUP($Q63,INDIRECT(Q59&amp;"!$C$46:$i$50"),4,FALSE)</f>
        <v>0</v>
      </c>
      <c r="T63" s="70">
        <f ca="1">HLOOKUP($Q63,INDIRECT(Q59&amp;"!$C$46:$i$50"),5,FALSE)</f>
        <v>0</v>
      </c>
      <c r="U63" s="49"/>
      <c r="V63" s="11" t="str">
        <f ca="1">HLOOKUP(W63,INDIRECT(W59&amp;"!$C$46:$i$50"),2,FALSE)</f>
        <v>Rainer</v>
      </c>
      <c r="W63" s="62">
        <v>2</v>
      </c>
      <c r="X63" s="63">
        <f ca="1">HLOOKUP($Q63,INDIRECT(W59&amp;"!$C$46:$i$50"),3,FALSE)</f>
        <v>0</v>
      </c>
      <c r="Y63" s="64">
        <f ca="1">HLOOKUP($Q63,INDIRECT(W59&amp;"!$C$46:$i$50"),4,FALSE)</f>
        <v>0</v>
      </c>
      <c r="Z63" s="70">
        <f ca="1">HLOOKUP($Q63,INDIRECT(W59&amp;"!$C$46:$i$50"),5,FALSE)</f>
        <v>0</v>
      </c>
      <c r="AA63" s="31"/>
      <c r="AB63" s="11" t="str">
        <f ca="1">HLOOKUP(AC63,INDIRECT(AC59&amp;"!$C$46:$i$50"),2,FALSE)</f>
        <v>Rainer</v>
      </c>
      <c r="AC63" s="62">
        <v>2</v>
      </c>
      <c r="AD63" s="63">
        <f ca="1">HLOOKUP($Q63,INDIRECT(AC59&amp;"!$C$46:$i$50"),3,FALSE)</f>
        <v>0</v>
      </c>
      <c r="AE63" s="64">
        <f ca="1">HLOOKUP($Q63,INDIRECT(AC59&amp;"!$C$46:$i$50"),4,FALSE)</f>
        <v>0</v>
      </c>
      <c r="AF63" s="70">
        <f ca="1">HLOOKUP($Q63,INDIRECT(AC59&amp;"!$C$46:$i$50"),5,FALSE)</f>
        <v>0</v>
      </c>
      <c r="AG63" s="31"/>
      <c r="AH63" s="11" t="str">
        <f ca="1">HLOOKUP(AI63,INDIRECT(AI59&amp;"!$C$46:$i$50"),2,FALSE)</f>
        <v>Rainer</v>
      </c>
      <c r="AI63" s="62">
        <v>2</v>
      </c>
      <c r="AJ63" s="63">
        <f ca="1">HLOOKUP($Q63,INDIRECT(AI59&amp;"!$C$46:$i$50"),3,FALSE)</f>
        <v>0</v>
      </c>
      <c r="AK63" s="64">
        <f ca="1">HLOOKUP($Q63,INDIRECT(AI59&amp;"!$C$46:$i$50"),4,FALSE)</f>
        <v>0</v>
      </c>
      <c r="AL63" s="70">
        <f ca="1">HLOOKUP($Q63,INDIRECT(AI59&amp;"!$C$46:$i$50"),5,FALSE)</f>
        <v>0</v>
      </c>
    </row>
    <row r="64" spans="10:38" ht="12.75">
      <c r="J64" s="31" t="str">
        <f t="shared" si="9"/>
        <v>Andy</v>
      </c>
      <c r="K64" s="75">
        <f>VLOOKUP(J64,P62:T68,3,FALSE)+VLOOKUP(J64,V62:Z68,3,FALSE)+VLOOKUP(J64,AB62:AF68,3,FALSE)+VLOOKUP(J64,AH62:AL68,3,FALSE)</f>
        <v>0</v>
      </c>
      <c r="L64" s="79">
        <f>VLOOKUP(J64,P62:T68,4,FALSE)+VLOOKUP(J64,V62:Z68,4,FALSE)+VLOOKUP(J64,AB62:AF68,4,FALSE)+VLOOKUP(J64,AH62:AL68,4,FALSE)</f>
        <v>0</v>
      </c>
      <c r="M64" s="83">
        <f>VLOOKUP(J64,P62:T68,5,FALSE)+VLOOKUP(J64,V62:Z68,5,FALSE)+VLOOKUP(J64,AB62:AF68,5,FALSE)+VLOOKUP(J64,AH62:AL68,5,FALSE)</f>
        <v>0</v>
      </c>
      <c r="O64" s="45"/>
      <c r="P64" s="11" t="str">
        <f ca="1">HLOOKUP(Q64,INDIRECT(Q59&amp;"!$C$46:$i$50"),2,FALSE)</f>
        <v>Andy</v>
      </c>
      <c r="Q64" s="62">
        <v>3</v>
      </c>
      <c r="R64" s="63">
        <f ca="1">HLOOKUP($Q64,INDIRECT(Q59&amp;"!$C$46:$i$50"),3,FALSE)</f>
        <v>0</v>
      </c>
      <c r="S64" s="64">
        <f ca="1">HLOOKUP($Q64,INDIRECT(Q59&amp;"!$C$46:$i$50"),4,FALSE)</f>
        <v>0</v>
      </c>
      <c r="T64" s="70">
        <f ca="1">HLOOKUP($Q64,INDIRECT(Q59&amp;"!$C$46:$i$50"),5,FALSE)</f>
        <v>0</v>
      </c>
      <c r="U64" s="49"/>
      <c r="V64" s="11" t="str">
        <f ca="1">HLOOKUP(W64,INDIRECT(W59&amp;"!$C$46:$i$50"),2,FALSE)</f>
        <v>Andy</v>
      </c>
      <c r="W64" s="62">
        <v>3</v>
      </c>
      <c r="X64" s="63">
        <f ca="1">HLOOKUP($Q64,INDIRECT(W59&amp;"!$C$46:$i$50"),3,FALSE)</f>
        <v>0</v>
      </c>
      <c r="Y64" s="64">
        <f ca="1">HLOOKUP($Q64,INDIRECT(W59&amp;"!$C$46:$i$50"),4,FALSE)</f>
        <v>0</v>
      </c>
      <c r="Z64" s="70">
        <f ca="1">HLOOKUP($Q64,INDIRECT(W59&amp;"!$C$46:$i$50"),5,FALSE)</f>
        <v>0</v>
      </c>
      <c r="AA64" s="31"/>
      <c r="AB64" s="11" t="str">
        <f ca="1">HLOOKUP(AC64,INDIRECT(AC59&amp;"!$C$46:$i$50"),2,FALSE)</f>
        <v>Andy</v>
      </c>
      <c r="AC64" s="62">
        <v>3</v>
      </c>
      <c r="AD64" s="63">
        <f ca="1">HLOOKUP($Q64,INDIRECT(AC59&amp;"!$C$46:$i$50"),3,FALSE)</f>
        <v>0</v>
      </c>
      <c r="AE64" s="64">
        <f ca="1">HLOOKUP($Q64,INDIRECT(AC59&amp;"!$C$46:$i$50"),4,FALSE)</f>
        <v>0</v>
      </c>
      <c r="AF64" s="70">
        <f ca="1">HLOOKUP($Q64,INDIRECT(AC59&amp;"!$C$46:$i$50"),5,FALSE)</f>
        <v>0</v>
      </c>
      <c r="AG64" s="31"/>
      <c r="AH64" s="11" t="str">
        <f ca="1">HLOOKUP(AI64,INDIRECT(AI59&amp;"!$C$46:$i$50"),2,FALSE)</f>
        <v>Andy</v>
      </c>
      <c r="AI64" s="62">
        <v>3</v>
      </c>
      <c r="AJ64" s="63">
        <f ca="1">HLOOKUP($Q64,INDIRECT(AI59&amp;"!$C$46:$i$50"),3,FALSE)</f>
        <v>0</v>
      </c>
      <c r="AK64" s="64">
        <f ca="1">HLOOKUP($Q64,INDIRECT(AI59&amp;"!$C$46:$i$50"),4,FALSE)</f>
        <v>0</v>
      </c>
      <c r="AL64" s="70">
        <f ca="1">HLOOKUP($Q64,INDIRECT(AI59&amp;"!$C$46:$i$50"),5,FALSE)</f>
        <v>0</v>
      </c>
    </row>
    <row r="65" spans="10:38" ht="12.75">
      <c r="J65" s="31" t="str">
        <f t="shared" si="9"/>
        <v>Rainer</v>
      </c>
      <c r="K65" s="75">
        <f>VLOOKUP(J65,P62:T68,3,FALSE)+VLOOKUP(J65,V62:Z68,3,FALSE)+VLOOKUP(J65,AB62:AF68,3,FALSE)+VLOOKUP(J65,AH62:AL68,3,FALSE)</f>
        <v>0</v>
      </c>
      <c r="L65" s="79">
        <f>VLOOKUP(J65,P62:T68,4,FALSE)+VLOOKUP(J65,V62:Z68,4,FALSE)+VLOOKUP(J65,AB62:AF68,4,FALSE)+VLOOKUP(J65,AH62:AL68,4,FALSE)</f>
        <v>0</v>
      </c>
      <c r="M65" s="83">
        <f>VLOOKUP(J65,P62:T68,5,FALSE)+VLOOKUP(J65,V62:Z68,5,FALSE)+VLOOKUP(J65,AB62:AF68,5,FALSE)+VLOOKUP(J65,AH62:AL68,5,FALSE)</f>
        <v>0</v>
      </c>
      <c r="O65" s="31"/>
      <c r="P65" s="11" t="str">
        <f ca="1">HLOOKUP(Q65,INDIRECT(Q59&amp;"!$C$46:$i$50"),2,FALSE)</f>
        <v>Mecky</v>
      </c>
      <c r="Q65" s="62">
        <v>4</v>
      </c>
      <c r="R65" s="63">
        <f ca="1">HLOOKUP($Q65,INDIRECT(Q59&amp;"!$C$46:$i$50"),3,FALSE)</f>
        <v>0</v>
      </c>
      <c r="S65" s="64">
        <f ca="1">HLOOKUP($Q65,INDIRECT(Q59&amp;"!$C$46:$i$50"),4,FALSE)</f>
        <v>0</v>
      </c>
      <c r="T65" s="70">
        <f ca="1">HLOOKUP($Q65,INDIRECT(Q59&amp;"!$C$46:$i$50"),5,FALSE)</f>
        <v>0</v>
      </c>
      <c r="U65" s="49"/>
      <c r="V65" s="11" t="str">
        <f ca="1">HLOOKUP(W65,INDIRECT(W59&amp;"!$C$46:$i$50"),2,FALSE)</f>
        <v>Mecky</v>
      </c>
      <c r="W65" s="62">
        <v>4</v>
      </c>
      <c r="X65" s="63">
        <f ca="1">HLOOKUP($Q65,INDIRECT(W59&amp;"!$C$46:$i$50"),3,FALSE)</f>
        <v>0</v>
      </c>
      <c r="Y65" s="64">
        <f ca="1">HLOOKUP($Q65,INDIRECT(W59&amp;"!$C$46:$i$50"),4,FALSE)</f>
        <v>0</v>
      </c>
      <c r="Z65" s="70">
        <f ca="1">HLOOKUP($Q65,INDIRECT(W59&amp;"!$C$46:$i$50"),5,FALSE)</f>
        <v>0</v>
      </c>
      <c r="AA65" s="31"/>
      <c r="AB65" s="11" t="str">
        <f ca="1">HLOOKUP(AC65,INDIRECT(AC59&amp;"!$C$46:$i$50"),2,FALSE)</f>
        <v>Mecky</v>
      </c>
      <c r="AC65" s="62">
        <v>4</v>
      </c>
      <c r="AD65" s="63">
        <f ca="1">HLOOKUP($Q65,INDIRECT(AC59&amp;"!$C$46:$i$50"),3,FALSE)</f>
        <v>0</v>
      </c>
      <c r="AE65" s="64">
        <f ca="1">HLOOKUP($Q65,INDIRECT(AC59&amp;"!$C$46:$i$50"),4,FALSE)</f>
        <v>0</v>
      </c>
      <c r="AF65" s="70">
        <f ca="1">HLOOKUP($Q65,INDIRECT(AC59&amp;"!$C$46:$i$50"),5,FALSE)</f>
        <v>0</v>
      </c>
      <c r="AG65" s="31"/>
      <c r="AH65" s="11" t="str">
        <f ca="1">HLOOKUP(AI65,INDIRECT(AI59&amp;"!$C$46:$i$50"),2,FALSE)</f>
        <v>Mecky</v>
      </c>
      <c r="AI65" s="62">
        <v>4</v>
      </c>
      <c r="AJ65" s="63">
        <f ca="1">HLOOKUP($Q65,INDIRECT(AI59&amp;"!$C$46:$i$50"),3,FALSE)</f>
        <v>0</v>
      </c>
      <c r="AK65" s="64">
        <f ca="1">HLOOKUP($Q65,INDIRECT(AI59&amp;"!$C$46:$i$50"),4,FALSE)</f>
        <v>0</v>
      </c>
      <c r="AL65" s="70">
        <f ca="1">HLOOKUP($Q65,INDIRECT(AI59&amp;"!$C$46:$i$50"),5,FALSE)</f>
        <v>0</v>
      </c>
    </row>
    <row r="66" spans="10:38" ht="12.75">
      <c r="J66" s="31" t="str">
        <f t="shared" si="9"/>
        <v>Benny</v>
      </c>
      <c r="K66" s="75">
        <f>VLOOKUP(J66,P62:T68,3,FALSE)+VLOOKUP(J66,V62:Z68,3,FALSE)+VLOOKUP(J66,AB62:AF68,3,FALSE)+VLOOKUP(J66,AH62:AL68,3,FALSE)</f>
        <v>0</v>
      </c>
      <c r="L66" s="79">
        <f>VLOOKUP(J66,P62:T68,4,FALSE)+VLOOKUP(J66,V62:Z68,4,FALSE)+VLOOKUP(J66,AB62:AF68,4,FALSE)+VLOOKUP(J66,AH62:AL68,4,FALSE)</f>
        <v>0</v>
      </c>
      <c r="M66" s="83">
        <f>VLOOKUP(J66,P62:T68,5,FALSE)+VLOOKUP(J66,V62:Z68,5,FALSE)+VLOOKUP(J66,AB62:AF68,5,FALSE)+VLOOKUP(J66,AH62:AL68,5,FALSE)</f>
        <v>0</v>
      </c>
      <c r="O66" s="31"/>
      <c r="P66" s="11" t="str">
        <f ca="1">HLOOKUP(Q66,INDIRECT(Q59&amp;"!$C$46:$i$50"),2,FALSE)</f>
        <v>Dennis</v>
      </c>
      <c r="Q66" s="62">
        <v>5</v>
      </c>
      <c r="R66" s="63">
        <f ca="1">HLOOKUP($Q66,INDIRECT(Q59&amp;"!$C$46:$i$50"),3,FALSE)</f>
        <v>0</v>
      </c>
      <c r="S66" s="64">
        <f ca="1">HLOOKUP($Q66,INDIRECT(Q59&amp;"!$C$46:$i$50"),4,FALSE)</f>
        <v>0</v>
      </c>
      <c r="T66" s="70">
        <f ca="1">HLOOKUP($Q66,INDIRECT(Q59&amp;"!$C$46:$i$50"),5,FALSE)</f>
        <v>0</v>
      </c>
      <c r="U66" s="49"/>
      <c r="V66" s="11" t="str">
        <f ca="1">HLOOKUP(W66,INDIRECT(W59&amp;"!$C$46:$i$50"),2,FALSE)</f>
        <v>Dennis</v>
      </c>
      <c r="W66" s="62">
        <v>5</v>
      </c>
      <c r="X66" s="63">
        <f ca="1">HLOOKUP($Q66,INDIRECT(W59&amp;"!$C$46:$i$50"),3,FALSE)</f>
        <v>0</v>
      </c>
      <c r="Y66" s="64">
        <f ca="1">HLOOKUP($Q66,INDIRECT(W59&amp;"!$C$46:$i$50"),4,FALSE)</f>
        <v>0</v>
      </c>
      <c r="Z66" s="70">
        <f ca="1">HLOOKUP($Q66,INDIRECT(W59&amp;"!$C$46:$i$50"),5,FALSE)</f>
        <v>0</v>
      </c>
      <c r="AA66" s="31"/>
      <c r="AB66" s="11" t="str">
        <f ca="1">HLOOKUP(AC66,INDIRECT(AC59&amp;"!$C$46:$i$50"),2,FALSE)</f>
        <v>Dennis</v>
      </c>
      <c r="AC66" s="62">
        <v>5</v>
      </c>
      <c r="AD66" s="63">
        <f ca="1">HLOOKUP($Q66,INDIRECT(AC59&amp;"!$C$46:$i$50"),3,FALSE)</f>
        <v>0</v>
      </c>
      <c r="AE66" s="64">
        <f ca="1">HLOOKUP($Q66,INDIRECT(AC59&amp;"!$C$46:$i$50"),4,FALSE)</f>
        <v>0</v>
      </c>
      <c r="AF66" s="70">
        <f ca="1">HLOOKUP($Q66,INDIRECT(AC59&amp;"!$C$46:$i$50"),5,FALSE)</f>
        <v>0</v>
      </c>
      <c r="AG66" s="31"/>
      <c r="AH66" s="11" t="str">
        <f ca="1">HLOOKUP(AI66,INDIRECT(AI59&amp;"!$C$46:$i$50"),2,FALSE)</f>
        <v>Dennis</v>
      </c>
      <c r="AI66" s="62">
        <v>5</v>
      </c>
      <c r="AJ66" s="63">
        <f ca="1">HLOOKUP($Q66,INDIRECT(AI59&amp;"!$C$46:$i$50"),3,FALSE)</f>
        <v>0</v>
      </c>
      <c r="AK66" s="64">
        <f ca="1">HLOOKUP($Q66,INDIRECT(AI59&amp;"!$C$46:$i$50"),4,FALSE)</f>
        <v>0</v>
      </c>
      <c r="AL66" s="70">
        <f ca="1">HLOOKUP($Q66,INDIRECT(AI59&amp;"!$C$46:$i$50"),5,FALSE)</f>
        <v>0</v>
      </c>
    </row>
    <row r="67" spans="10:38" ht="12.75">
      <c r="J67" s="31" t="str">
        <f t="shared" si="9"/>
        <v>Dennis</v>
      </c>
      <c r="K67" s="75">
        <f>VLOOKUP(J68,P62:T68,3,FALSE)+VLOOKUP(J68,V62:Z68,3,FALSE)+VLOOKUP(J68,AB62:AF68,3,FALSE)+VLOOKUP(J68,AH62:AL68,3,FALSE)</f>
        <v>0</v>
      </c>
      <c r="L67" s="79">
        <f>VLOOKUP(J68,P62:T68,4,FALSE)+VLOOKUP(J68,V62:Z68,4,FALSE)+VLOOKUP(J68,AB62:AF68,4,FALSE)+VLOOKUP(J68,AH62:AL68,4,FALSE)</f>
        <v>0</v>
      </c>
      <c r="M67" s="83">
        <f>VLOOKUP(J68,P62:T68,5,FALSE)+VLOOKUP(J68,V62:Z68,5,FALSE)+VLOOKUP(J68,AB62:AF68,5,FALSE)+VLOOKUP(J68,AH62:AL68,5,FALSE)</f>
        <v>0</v>
      </c>
      <c r="O67" s="31"/>
      <c r="P67" s="11" t="str">
        <f ca="1">HLOOKUP(Q67,INDIRECT(Q59&amp;"!$C$46:$i$50"),2,FALSE)</f>
        <v>Benny</v>
      </c>
      <c r="Q67" s="62">
        <v>6</v>
      </c>
      <c r="R67" s="63">
        <f ca="1">HLOOKUP($Q67,INDIRECT(Q59&amp;"!$C$46:$i$50"),3,FALSE)</f>
        <v>0</v>
      </c>
      <c r="S67" s="64">
        <f ca="1">HLOOKUP($Q67,INDIRECT(Q59&amp;"!$C$46:$i$50"),4,FALSE)</f>
        <v>0</v>
      </c>
      <c r="T67" s="70">
        <f ca="1">HLOOKUP($Q67,INDIRECT(Q59&amp;"!$C$46:$i$50"),5,FALSE)</f>
        <v>0</v>
      </c>
      <c r="U67" s="49"/>
      <c r="V67" s="11" t="str">
        <f ca="1">HLOOKUP(W67,INDIRECT(W59&amp;"!$C$46:$i$50"),2,FALSE)</f>
        <v>Benny</v>
      </c>
      <c r="W67" s="62">
        <v>6</v>
      </c>
      <c r="X67" s="63">
        <f ca="1">HLOOKUP($Q67,INDIRECT(W59&amp;"!$C$46:$i$50"),3,FALSE)</f>
        <v>0</v>
      </c>
      <c r="Y67" s="64">
        <f ca="1">HLOOKUP($Q67,INDIRECT(W59&amp;"!$C$46:$i$50"),4,FALSE)</f>
        <v>0</v>
      </c>
      <c r="Z67" s="70">
        <f ca="1">HLOOKUP($Q67,INDIRECT(W59&amp;"!$C$46:$i$50"),5,FALSE)</f>
        <v>0</v>
      </c>
      <c r="AA67" s="31"/>
      <c r="AB67" s="11" t="str">
        <f ca="1">HLOOKUP(AC67,INDIRECT(AC59&amp;"!$C$46:$i$50"),2,FALSE)</f>
        <v>Benny</v>
      </c>
      <c r="AC67" s="62">
        <v>6</v>
      </c>
      <c r="AD67" s="63">
        <f ca="1">HLOOKUP($Q67,INDIRECT(AC59&amp;"!$C$46:$i$50"),3,FALSE)</f>
        <v>0</v>
      </c>
      <c r="AE67" s="64">
        <f ca="1">HLOOKUP($Q67,INDIRECT(AC59&amp;"!$C$46:$i$50"),4,FALSE)</f>
        <v>0</v>
      </c>
      <c r="AF67" s="70">
        <f ca="1">HLOOKUP($Q67,INDIRECT(AC59&amp;"!$C$46:$i$50"),5,FALSE)</f>
        <v>0</v>
      </c>
      <c r="AG67" s="31"/>
      <c r="AH67" s="11" t="str">
        <f ca="1">HLOOKUP(AI67,INDIRECT(AI59&amp;"!$C$46:$i$50"),2,FALSE)</f>
        <v>Benny</v>
      </c>
      <c r="AI67" s="62">
        <v>6</v>
      </c>
      <c r="AJ67" s="63">
        <f ca="1">HLOOKUP($Q67,INDIRECT(AI59&amp;"!$C$46:$i$50"),3,FALSE)</f>
        <v>0</v>
      </c>
      <c r="AK67" s="64">
        <f ca="1">HLOOKUP($Q67,INDIRECT(AI59&amp;"!$C$46:$i$50"),4,FALSE)</f>
        <v>0</v>
      </c>
      <c r="AL67" s="70">
        <f ca="1">HLOOKUP($Q67,INDIRECT(AI59&amp;"!$C$46:$i$50"),5,FALSE)</f>
        <v>0</v>
      </c>
    </row>
    <row r="68" spans="10:38" ht="13.5" thickBot="1">
      <c r="J68" s="31" t="str">
        <f t="shared" si="9"/>
        <v>Gast</v>
      </c>
      <c r="K68" s="75">
        <f>VLOOKUP(J68,P62:T68,3,FALSE)+VLOOKUP(J68,V62:Z68,3,FALSE)+VLOOKUP(J68,AB62:AF68,3,FALSE)+VLOOKUP(J68,AH62:AL68,3,FALSE)</f>
        <v>0</v>
      </c>
      <c r="L68" s="79">
        <f>VLOOKUP(J68,P62:T68,4,FALSE)+VLOOKUP(J68,V62:Z68,4,FALSE)+VLOOKUP(J68,AB62:AF68,4,FALSE)+VLOOKUP(J68,AH62:AL68,4,FALSE)</f>
        <v>0</v>
      </c>
      <c r="M68" s="83">
        <f>VLOOKUP(J68,P62:T68,5,FALSE)+VLOOKUP(J68,V62:Z68,5,FALSE)+VLOOKUP(J68,AB62:AF68,5,FALSE)+VLOOKUP(J68,AH62:AL68,5,FALSE)</f>
        <v>0</v>
      </c>
      <c r="O68" s="31"/>
      <c r="P68" s="13" t="str">
        <f ca="1">HLOOKUP(Q68,INDIRECT(Q59&amp;"!$C$46:$i$50"),2,FALSE)</f>
        <v>Gast</v>
      </c>
      <c r="Q68" s="71">
        <v>7</v>
      </c>
      <c r="R68" s="72">
        <f ca="1">HLOOKUP($Q68,INDIRECT(Q59&amp;"!$C$46:$i$50"),3,FALSE)</f>
        <v>0</v>
      </c>
      <c r="S68" s="73">
        <f ca="1">HLOOKUP($Q68,INDIRECT(Q59&amp;"!$C$46:$i$50"),4,FALSE)</f>
        <v>0</v>
      </c>
      <c r="T68" s="74">
        <f ca="1">HLOOKUP($Q68,INDIRECT(Q59&amp;"!$C$46:$i$50"),5,FALSE)</f>
        <v>0</v>
      </c>
      <c r="U68" s="49"/>
      <c r="V68" s="13" t="str">
        <f ca="1">HLOOKUP(W68,INDIRECT(W59&amp;"!$C$46:$i$50"),2,FALSE)</f>
        <v>Gast</v>
      </c>
      <c r="W68" s="71">
        <v>7</v>
      </c>
      <c r="X68" s="72">
        <f ca="1">HLOOKUP($Q68,INDIRECT(W59&amp;"!$C$46:$i$50"),3,FALSE)</f>
        <v>0</v>
      </c>
      <c r="Y68" s="73">
        <f ca="1">HLOOKUP($Q68,INDIRECT(W59&amp;"!$C$46:$i$50"),4,FALSE)</f>
        <v>0</v>
      </c>
      <c r="Z68" s="74">
        <f ca="1">HLOOKUP($Q68,INDIRECT(W59&amp;"!$C$46:$i$50"),5,FALSE)</f>
        <v>0</v>
      </c>
      <c r="AA68" s="31"/>
      <c r="AB68" s="13" t="str">
        <f ca="1">HLOOKUP(AC68,INDIRECT(AC59&amp;"!$C$46:$i$50"),2,FALSE)</f>
        <v>Gast</v>
      </c>
      <c r="AC68" s="71">
        <v>7</v>
      </c>
      <c r="AD68" s="72">
        <f ca="1">HLOOKUP($Q68,INDIRECT(AC59&amp;"!$C$46:$i$50"),3,FALSE)</f>
        <v>0</v>
      </c>
      <c r="AE68" s="73">
        <f ca="1">HLOOKUP($Q68,INDIRECT(AC59&amp;"!$C$46:$i$50"),4,FALSE)</f>
        <v>0</v>
      </c>
      <c r="AF68" s="74">
        <f ca="1">HLOOKUP($Q68,INDIRECT(AC59&amp;"!$C$46:$i$50"),5,FALSE)</f>
        <v>0</v>
      </c>
      <c r="AG68" s="31"/>
      <c r="AH68" s="13" t="str">
        <f ca="1">HLOOKUP(AI68,INDIRECT(AI59&amp;"!$C$46:$i$50"),2,FALSE)</f>
        <v>Gast</v>
      </c>
      <c r="AI68" s="71">
        <v>7</v>
      </c>
      <c r="AJ68" s="72">
        <f ca="1">HLOOKUP($Q68,INDIRECT(AI59&amp;"!$C$46:$i$50"),3,FALSE)</f>
        <v>0</v>
      </c>
      <c r="AK68" s="73">
        <f ca="1">HLOOKUP($Q68,INDIRECT(AI59&amp;"!$C$46:$i$50"),4,FALSE)</f>
        <v>0</v>
      </c>
      <c r="AL68" s="74">
        <f ca="1">HLOOKUP($Q68,INDIRECT(AI59&amp;"!$C$46:$i$50"),5,FALSE)</f>
        <v>0</v>
      </c>
    </row>
    <row r="69" spans="10:33" ht="12.75">
      <c r="J69" s="31"/>
      <c r="O69" s="31"/>
      <c r="P69" s="47"/>
      <c r="Q69" s="48"/>
      <c r="R69" s="49"/>
      <c r="S69" s="31"/>
      <c r="T69" s="31"/>
      <c r="U69" s="47"/>
      <c r="V69" s="48"/>
      <c r="W69" s="49"/>
      <c r="X69" s="31"/>
      <c r="Y69" s="31"/>
      <c r="Z69" s="47"/>
      <c r="AA69" s="48"/>
      <c r="AB69" s="49"/>
      <c r="AC69" s="31"/>
      <c r="AD69" s="31"/>
      <c r="AE69" s="47"/>
      <c r="AF69" s="48"/>
      <c r="AG69" s="49"/>
    </row>
    <row r="70" spans="8:33" ht="12.75">
      <c r="H70">
        <f aca="true" t="shared" si="10" ref="H70:H76">RANK(I70,$I$70:$I$76,1)</f>
        <v>1</v>
      </c>
      <c r="I70">
        <f>RANK(K70,$K$70:$K$76)+ROW(I70)/10000</f>
        <v>1.007</v>
      </c>
      <c r="J70" s="31" t="str">
        <f aca="true" t="shared" si="11" ref="J70:J76">J62</f>
        <v>Stefan</v>
      </c>
      <c r="K70" s="75">
        <f aca="true" t="shared" si="12" ref="K70:M74">SUM(K62,K51,K40,K29,K18)</f>
        <v>156</v>
      </c>
      <c r="L70" s="79">
        <f t="shared" si="12"/>
        <v>81</v>
      </c>
      <c r="M70" s="83">
        <f t="shared" si="12"/>
        <v>4665</v>
      </c>
      <c r="O70" s="31"/>
      <c r="P70" s="47"/>
      <c r="Q70" s="48"/>
      <c r="R70" s="49"/>
      <c r="S70" s="31"/>
      <c r="T70" s="31"/>
      <c r="U70" s="47"/>
      <c r="V70" s="48"/>
      <c r="W70" s="49"/>
      <c r="X70" s="31"/>
      <c r="Y70" s="31"/>
      <c r="Z70" s="47"/>
      <c r="AA70" s="48"/>
      <c r="AB70" s="49"/>
      <c r="AC70" s="31"/>
      <c r="AD70" s="31"/>
      <c r="AE70" s="47"/>
      <c r="AF70" s="48"/>
      <c r="AG70" s="49"/>
    </row>
    <row r="71" spans="8:33" ht="12.75">
      <c r="H71">
        <f t="shared" si="10"/>
        <v>3</v>
      </c>
      <c r="I71">
        <f>RANK(K71,$K$70:$K$76)+ROW(I71)/10000</f>
        <v>3.0071</v>
      </c>
      <c r="J71" s="31" t="str">
        <f t="shared" si="11"/>
        <v>Mecky</v>
      </c>
      <c r="K71" s="75">
        <f t="shared" si="12"/>
        <v>106</v>
      </c>
      <c r="L71" s="79">
        <f t="shared" si="12"/>
        <v>233</v>
      </c>
      <c r="M71" s="83">
        <f t="shared" si="12"/>
        <v>3719</v>
      </c>
      <c r="O71" s="31"/>
      <c r="P71" s="47"/>
      <c r="Q71" s="48"/>
      <c r="R71" s="49"/>
      <c r="S71" s="31"/>
      <c r="T71" s="31"/>
      <c r="U71" s="47"/>
      <c r="V71" s="48"/>
      <c r="W71" s="49"/>
      <c r="X71" s="31"/>
      <c r="Y71" s="31"/>
      <c r="Z71" s="47"/>
      <c r="AA71" s="48"/>
      <c r="AB71" s="49"/>
      <c r="AC71" s="31"/>
      <c r="AD71" s="31"/>
      <c r="AE71" s="47"/>
      <c r="AF71" s="48"/>
      <c r="AG71" s="49"/>
    </row>
    <row r="72" spans="8:33" ht="12.75">
      <c r="H72">
        <f t="shared" si="10"/>
        <v>4</v>
      </c>
      <c r="I72">
        <f>RANK(K72,$K$70:$K$76)+ROW(I72)/10000</f>
        <v>4.0072</v>
      </c>
      <c r="J72" s="31" t="str">
        <f t="shared" si="11"/>
        <v>Andy</v>
      </c>
      <c r="K72" s="75">
        <f t="shared" si="12"/>
        <v>102</v>
      </c>
      <c r="L72" s="79">
        <f t="shared" si="12"/>
        <v>316</v>
      </c>
      <c r="M72" s="83">
        <f t="shared" si="12"/>
        <v>3989</v>
      </c>
      <c r="O72" s="31"/>
      <c r="P72" s="47"/>
      <c r="Q72" s="48"/>
      <c r="R72" s="49"/>
      <c r="S72" s="31"/>
      <c r="T72" s="31"/>
      <c r="U72" s="47"/>
      <c r="V72" s="48"/>
      <c r="W72" s="49"/>
      <c r="X72" s="31"/>
      <c r="Y72" s="31"/>
      <c r="Z72" s="47"/>
      <c r="AA72" s="48"/>
      <c r="AB72" s="49"/>
      <c r="AC72" s="31"/>
      <c r="AD72" s="31"/>
      <c r="AE72" s="47"/>
      <c r="AF72" s="48"/>
      <c r="AG72" s="49"/>
    </row>
    <row r="73" spans="8:33" ht="12.75">
      <c r="H73">
        <f t="shared" si="10"/>
        <v>2</v>
      </c>
      <c r="I73">
        <f>RANK(K73,$K$70:$K$76)+ROW(I73)/10000</f>
        <v>2.0073</v>
      </c>
      <c r="J73" s="31" t="str">
        <f t="shared" si="11"/>
        <v>Rainer</v>
      </c>
      <c r="K73" s="75">
        <f t="shared" si="12"/>
        <v>116</v>
      </c>
      <c r="L73" s="79">
        <f t="shared" si="12"/>
        <v>347</v>
      </c>
      <c r="M73" s="83">
        <f t="shared" si="12"/>
        <v>3725</v>
      </c>
      <c r="O73" s="31"/>
      <c r="P73" s="47"/>
      <c r="Q73" s="48"/>
      <c r="R73" s="49"/>
      <c r="S73" s="31"/>
      <c r="T73" s="31"/>
      <c r="U73" s="47"/>
      <c r="V73" s="48"/>
      <c r="W73" s="49"/>
      <c r="X73" s="31"/>
      <c r="Y73" s="31"/>
      <c r="Z73" s="47"/>
      <c r="AA73" s="48"/>
      <c r="AB73" s="49"/>
      <c r="AC73" s="31"/>
      <c r="AD73" s="31"/>
      <c r="AE73" s="47"/>
      <c r="AF73" s="48"/>
      <c r="AG73" s="49"/>
    </row>
    <row r="74" spans="8:33" ht="12.75">
      <c r="H74">
        <f t="shared" si="10"/>
        <v>5</v>
      </c>
      <c r="I74">
        <f>RANK(K74,$K$70:$K$76)+ROW(I74)/10000</f>
        <v>5.0074</v>
      </c>
      <c r="J74" s="31" t="str">
        <f t="shared" si="11"/>
        <v>Benny</v>
      </c>
      <c r="K74" s="75">
        <f t="shared" si="12"/>
        <v>50</v>
      </c>
      <c r="L74" s="79">
        <f>SUM(L66,L55,L44,L33,L22)</f>
        <v>304</v>
      </c>
      <c r="M74" s="83">
        <f t="shared" si="12"/>
        <v>2322</v>
      </c>
      <c r="O74" s="31"/>
      <c r="P74" s="47"/>
      <c r="Q74" s="48"/>
      <c r="R74" s="49"/>
      <c r="S74" s="31"/>
      <c r="T74" s="31"/>
      <c r="U74" s="47"/>
      <c r="V74" s="48"/>
      <c r="W74" s="49"/>
      <c r="X74" s="31"/>
      <c r="Y74" s="31"/>
      <c r="Z74" s="47"/>
      <c r="AA74" s="48"/>
      <c r="AB74" s="49"/>
      <c r="AC74" s="31"/>
      <c r="AD74" s="31"/>
      <c r="AE74" s="47"/>
      <c r="AF74" s="48"/>
      <c r="AG74" s="49"/>
    </row>
    <row r="75" spans="8:13" ht="12.75">
      <c r="H75">
        <f t="shared" si="10"/>
        <v>6</v>
      </c>
      <c r="I75">
        <f>RANK(K75:K76,$K$70:$K$75)+ROW(I75)/10000</f>
        <v>6.0075</v>
      </c>
      <c r="J75" s="31" t="str">
        <f t="shared" si="11"/>
        <v>Dennis</v>
      </c>
      <c r="K75" s="75">
        <f aca="true" t="shared" si="13" ref="K75:M76">SUM(K67,K56,K45,K34,K23)</f>
        <v>31</v>
      </c>
      <c r="L75" s="79">
        <f t="shared" si="13"/>
        <v>268</v>
      </c>
      <c r="M75" s="83">
        <f t="shared" si="13"/>
        <v>1670</v>
      </c>
    </row>
    <row r="76" spans="8:13" ht="12.75">
      <c r="H76">
        <f t="shared" si="10"/>
        <v>7</v>
      </c>
      <c r="I76">
        <f>RANK(K76,$K$70:$K$76)+ROW(I76)/10000</f>
        <v>7.0076</v>
      </c>
      <c r="J76" s="31" t="str">
        <f t="shared" si="11"/>
        <v>Gast</v>
      </c>
      <c r="K76" s="75">
        <f t="shared" si="13"/>
        <v>8</v>
      </c>
      <c r="L76" s="79">
        <f t="shared" si="13"/>
        <v>117</v>
      </c>
      <c r="M76" s="83">
        <f t="shared" si="13"/>
        <v>636</v>
      </c>
    </row>
    <row r="77" ht="12.75">
      <c r="J77" s="31"/>
    </row>
  </sheetData>
  <sheetProtection/>
  <mergeCells count="22">
    <mergeCell ref="W15:Z15"/>
    <mergeCell ref="AC48:AF48"/>
    <mergeCell ref="AI48:AL48"/>
    <mergeCell ref="A2:C2"/>
    <mergeCell ref="D15:F15"/>
    <mergeCell ref="Q15:T15"/>
    <mergeCell ref="AC15:AF15"/>
    <mergeCell ref="AI15:AL15"/>
    <mergeCell ref="Q26:T26"/>
    <mergeCell ref="W26:Z26"/>
    <mergeCell ref="AC26:AF26"/>
    <mergeCell ref="Q37:T37"/>
    <mergeCell ref="W37:Z37"/>
    <mergeCell ref="AC37:AF37"/>
    <mergeCell ref="AI37:AL37"/>
    <mergeCell ref="AI26:AL26"/>
    <mergeCell ref="Q59:T59"/>
    <mergeCell ref="W59:Z59"/>
    <mergeCell ref="AC59:AF59"/>
    <mergeCell ref="AI59:AL59"/>
    <mergeCell ref="Q48:T48"/>
    <mergeCell ref="W48:Z4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2.574218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59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51</v>
      </c>
      <c r="F3" s="105" t="s">
        <v>54</v>
      </c>
      <c r="G3" s="105" t="s">
        <v>89</v>
      </c>
      <c r="H3" s="105" t="s">
        <v>162</v>
      </c>
      <c r="I3" s="106" t="s">
        <v>291</v>
      </c>
      <c r="L3" s="157" t="s">
        <v>35</v>
      </c>
      <c r="M3" s="158"/>
      <c r="N3" s="158"/>
      <c r="O3" s="158"/>
      <c r="P3" s="159"/>
      <c r="Q3"/>
    </row>
    <row r="4" spans="1:17" ht="12.75">
      <c r="A4" s="160" t="s">
        <v>23</v>
      </c>
      <c r="B4" s="96" t="s">
        <v>17</v>
      </c>
      <c r="C4" s="101">
        <v>4</v>
      </c>
      <c r="D4" s="102">
        <v>2</v>
      </c>
      <c r="E4" s="102">
        <v>1</v>
      </c>
      <c r="F4" s="102">
        <v>3</v>
      </c>
      <c r="G4" s="102"/>
      <c r="H4" s="102"/>
      <c r="I4" s="103"/>
      <c r="L4" s="111"/>
      <c r="M4" s="31"/>
      <c r="N4" s="31"/>
      <c r="O4" s="31"/>
      <c r="P4" s="112"/>
      <c r="Q4"/>
    </row>
    <row r="5" spans="1:17" ht="12.75">
      <c r="A5" s="161"/>
      <c r="B5" s="97" t="s">
        <v>13</v>
      </c>
      <c r="C5" s="22">
        <v>100</v>
      </c>
      <c r="D5" s="26">
        <v>87</v>
      </c>
      <c r="E5" s="26">
        <v>85</v>
      </c>
      <c r="F5" s="26">
        <v>91</v>
      </c>
      <c r="G5" s="26"/>
      <c r="H5" s="26"/>
      <c r="I5" s="40"/>
      <c r="L5" s="163" t="s">
        <v>36</v>
      </c>
      <c r="M5" s="164"/>
      <c r="N5" s="165">
        <v>10.459</v>
      </c>
      <c r="O5" s="165"/>
      <c r="P5" s="119" t="s">
        <v>21</v>
      </c>
      <c r="Q5"/>
    </row>
    <row r="6" spans="1:17" ht="12.75">
      <c r="A6" s="161"/>
      <c r="B6" s="98" t="s">
        <v>12</v>
      </c>
      <c r="C6" s="22">
        <v>0</v>
      </c>
      <c r="D6" s="26">
        <v>11</v>
      </c>
      <c r="E6" s="26">
        <v>7</v>
      </c>
      <c r="F6" s="26">
        <v>4</v>
      </c>
      <c r="G6" s="26"/>
      <c r="H6" s="26"/>
      <c r="I6" s="40"/>
      <c r="L6" s="163" t="s">
        <v>37</v>
      </c>
      <c r="M6" s="164"/>
      <c r="N6" s="165">
        <v>11.105</v>
      </c>
      <c r="O6" s="165"/>
      <c r="P6" s="119" t="s">
        <v>21</v>
      </c>
      <c r="Q6"/>
    </row>
    <row r="7" spans="1:17" ht="12.75">
      <c r="A7" s="161"/>
      <c r="B7" s="99" t="s">
        <v>19</v>
      </c>
      <c r="C7" s="126" t="s">
        <v>64</v>
      </c>
      <c r="D7" s="113" t="s">
        <v>72</v>
      </c>
      <c r="E7" s="113" t="s">
        <v>71</v>
      </c>
      <c r="F7" s="113" t="s">
        <v>76</v>
      </c>
      <c r="G7" s="113"/>
      <c r="H7" s="117"/>
      <c r="I7" s="118"/>
      <c r="L7" s="163" t="s">
        <v>38</v>
      </c>
      <c r="M7" s="164"/>
      <c r="N7" s="165">
        <v>10.783</v>
      </c>
      <c r="O7" s="165"/>
      <c r="P7" s="119" t="s">
        <v>21</v>
      </c>
      <c r="Q7"/>
    </row>
    <row r="8" spans="1:17" ht="13.5" thickBot="1">
      <c r="A8" s="162"/>
      <c r="B8" s="100" t="s">
        <v>14</v>
      </c>
      <c r="C8" s="23">
        <v>4</v>
      </c>
      <c r="D8" s="27">
        <v>2</v>
      </c>
      <c r="E8" s="27">
        <v>1</v>
      </c>
      <c r="F8" s="27">
        <v>3</v>
      </c>
      <c r="G8" s="27"/>
      <c r="H8" s="27"/>
      <c r="I8" s="41"/>
      <c r="L8" s="166" t="s">
        <v>39</v>
      </c>
      <c r="M8" s="167"/>
      <c r="N8" s="168">
        <v>10.228</v>
      </c>
      <c r="O8" s="168"/>
      <c r="P8" s="120" t="s">
        <v>21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0" t="s">
        <v>24</v>
      </c>
      <c r="B10" s="96" t="s">
        <v>17</v>
      </c>
      <c r="C10" s="90">
        <v>1</v>
      </c>
      <c r="D10" s="38">
        <v>3</v>
      </c>
      <c r="E10" s="38">
        <v>2</v>
      </c>
      <c r="F10" s="38">
        <v>4</v>
      </c>
      <c r="G10" s="38"/>
      <c r="H10" s="38"/>
      <c r="I10" s="39"/>
      <c r="Q10"/>
    </row>
    <row r="11" spans="1:17" ht="13.5" thickBot="1">
      <c r="A11" s="161"/>
      <c r="B11" s="97" t="s">
        <v>13</v>
      </c>
      <c r="C11" s="22">
        <v>100</v>
      </c>
      <c r="D11" s="26">
        <v>94</v>
      </c>
      <c r="E11" s="26">
        <v>84</v>
      </c>
      <c r="F11" s="26">
        <v>97</v>
      </c>
      <c r="G11" s="26"/>
      <c r="H11" s="26"/>
      <c r="I11" s="40"/>
      <c r="Q11"/>
    </row>
    <row r="12" spans="1:17" ht="14.25" thickBot="1" thickTop="1">
      <c r="A12" s="161"/>
      <c r="B12" s="98" t="s">
        <v>12</v>
      </c>
      <c r="C12" s="22">
        <v>3</v>
      </c>
      <c r="D12" s="26">
        <v>8</v>
      </c>
      <c r="E12" s="26">
        <v>12</v>
      </c>
      <c r="F12" s="26">
        <v>3</v>
      </c>
      <c r="G12" s="26"/>
      <c r="H12" s="26"/>
      <c r="I12" s="40"/>
      <c r="L12" s="157" t="s">
        <v>40</v>
      </c>
      <c r="M12" s="158"/>
      <c r="N12" s="158"/>
      <c r="O12" s="158"/>
      <c r="P12" s="159"/>
      <c r="Q12"/>
    </row>
    <row r="13" spans="1:17" ht="13.5" thickTop="1">
      <c r="A13" s="161"/>
      <c r="B13" s="99" t="s">
        <v>19</v>
      </c>
      <c r="C13" s="126" t="s">
        <v>65</v>
      </c>
      <c r="D13" s="113" t="s">
        <v>68</v>
      </c>
      <c r="E13" s="113" t="s">
        <v>73</v>
      </c>
      <c r="F13" s="113" t="s">
        <v>77</v>
      </c>
      <c r="G13" s="113"/>
      <c r="H13" s="117"/>
      <c r="I13" s="118"/>
      <c r="L13" s="111"/>
      <c r="M13" s="31"/>
      <c r="N13" s="31"/>
      <c r="O13" s="31"/>
      <c r="P13" s="112"/>
      <c r="Q13"/>
    </row>
    <row r="14" spans="1:17" ht="13.5" thickBot="1">
      <c r="A14" s="162"/>
      <c r="B14" s="100" t="s">
        <v>14</v>
      </c>
      <c r="C14" s="23">
        <v>4</v>
      </c>
      <c r="D14" s="27">
        <v>2</v>
      </c>
      <c r="E14" s="27">
        <v>1</v>
      </c>
      <c r="F14" s="27">
        <v>3</v>
      </c>
      <c r="G14" s="27"/>
      <c r="H14" s="27"/>
      <c r="I14" s="41"/>
      <c r="L14" s="176" t="s">
        <v>36</v>
      </c>
      <c r="M14" s="164"/>
      <c r="N14" s="169" t="s">
        <v>60</v>
      </c>
      <c r="O14" s="170"/>
      <c r="P14" s="171"/>
      <c r="Q14"/>
    </row>
    <row r="15" spans="1:17" ht="13.5" thickBot="1">
      <c r="A15" s="57"/>
      <c r="B15" s="42"/>
      <c r="L15" s="176" t="s">
        <v>37</v>
      </c>
      <c r="M15" s="164"/>
      <c r="N15" s="169" t="s">
        <v>61</v>
      </c>
      <c r="O15" s="170"/>
      <c r="P15" s="171"/>
      <c r="Q15"/>
    </row>
    <row r="16" spans="1:17" ht="12.75">
      <c r="A16" s="160" t="s">
        <v>25</v>
      </c>
      <c r="B16" s="96" t="s">
        <v>17</v>
      </c>
      <c r="C16" s="90">
        <v>2</v>
      </c>
      <c r="D16" s="38">
        <v>4</v>
      </c>
      <c r="E16" s="38">
        <v>3</v>
      </c>
      <c r="F16" s="38">
        <v>1</v>
      </c>
      <c r="G16" s="38"/>
      <c r="H16" s="38"/>
      <c r="I16" s="39"/>
      <c r="L16" s="176" t="s">
        <v>38</v>
      </c>
      <c r="M16" s="164"/>
      <c r="N16" s="169" t="s">
        <v>62</v>
      </c>
      <c r="O16" s="170"/>
      <c r="P16" s="171"/>
      <c r="Q16"/>
    </row>
    <row r="17" spans="1:17" ht="13.5" thickBot="1">
      <c r="A17" s="161"/>
      <c r="B17" s="97" t="s">
        <v>13</v>
      </c>
      <c r="C17" s="22">
        <v>98</v>
      </c>
      <c r="D17" s="26">
        <v>100</v>
      </c>
      <c r="E17" s="26">
        <v>86</v>
      </c>
      <c r="F17" s="26">
        <v>93</v>
      </c>
      <c r="G17" s="26"/>
      <c r="H17" s="26"/>
      <c r="I17" s="40"/>
      <c r="L17" s="172" t="s">
        <v>39</v>
      </c>
      <c r="M17" s="167"/>
      <c r="N17" s="173" t="s">
        <v>63</v>
      </c>
      <c r="O17" s="174"/>
      <c r="P17" s="175"/>
      <c r="Q17"/>
    </row>
    <row r="18" spans="1:17" ht="13.5" thickTop="1">
      <c r="A18" s="161"/>
      <c r="B18" s="98" t="s">
        <v>12</v>
      </c>
      <c r="C18" s="22">
        <v>2</v>
      </c>
      <c r="D18" s="26">
        <v>9</v>
      </c>
      <c r="E18" s="26">
        <v>14</v>
      </c>
      <c r="F18" s="26">
        <v>10</v>
      </c>
      <c r="G18" s="26"/>
      <c r="H18" s="26"/>
      <c r="I18" s="40"/>
      <c r="Q18"/>
    </row>
    <row r="19" spans="1:17" ht="12.75">
      <c r="A19" s="161"/>
      <c r="B19" s="99" t="s">
        <v>19</v>
      </c>
      <c r="C19" s="126" t="s">
        <v>66</v>
      </c>
      <c r="D19" s="113" t="s">
        <v>69</v>
      </c>
      <c r="E19" s="113" t="s">
        <v>74</v>
      </c>
      <c r="F19" s="113" t="s">
        <v>78</v>
      </c>
      <c r="G19" s="113"/>
      <c r="H19" s="117"/>
      <c r="I19" s="118"/>
      <c r="Q19"/>
    </row>
    <row r="20" spans="1:17" ht="13.5" thickBot="1">
      <c r="A20" s="162"/>
      <c r="B20" s="100" t="s">
        <v>14</v>
      </c>
      <c r="C20" s="23">
        <v>3</v>
      </c>
      <c r="D20" s="27">
        <v>4</v>
      </c>
      <c r="E20" s="27">
        <v>1</v>
      </c>
      <c r="F20" s="27">
        <v>2</v>
      </c>
      <c r="G20" s="27"/>
      <c r="H20" s="27"/>
      <c r="I20" s="41"/>
      <c r="Q20"/>
    </row>
    <row r="21" spans="1:17" ht="13.5" thickBot="1">
      <c r="A21" s="57"/>
      <c r="B21" s="42"/>
      <c r="Q21"/>
    </row>
    <row r="22" spans="1:17" ht="12.75">
      <c r="A22" s="160" t="s">
        <v>26</v>
      </c>
      <c r="B22" s="96" t="s">
        <v>17</v>
      </c>
      <c r="C22" s="90">
        <v>3</v>
      </c>
      <c r="D22" s="38">
        <v>1</v>
      </c>
      <c r="E22" s="38">
        <v>4</v>
      </c>
      <c r="F22" s="38">
        <v>2</v>
      </c>
      <c r="G22" s="38"/>
      <c r="H22" s="38"/>
      <c r="I22" s="39"/>
      <c r="Q22"/>
    </row>
    <row r="23" spans="1:17" ht="12.75">
      <c r="A23" s="161"/>
      <c r="B23" s="97" t="s">
        <v>13</v>
      </c>
      <c r="C23" s="22">
        <v>100</v>
      </c>
      <c r="D23" s="26">
        <v>93</v>
      </c>
      <c r="E23" s="26">
        <v>91</v>
      </c>
      <c r="F23" s="26">
        <v>88</v>
      </c>
      <c r="G23" s="26"/>
      <c r="H23" s="26"/>
      <c r="I23" s="40"/>
      <c r="Q23"/>
    </row>
    <row r="24" spans="1:17" ht="12.75">
      <c r="A24" s="161"/>
      <c r="B24" s="98" t="s">
        <v>12</v>
      </c>
      <c r="C24" s="22">
        <v>0</v>
      </c>
      <c r="D24" s="26">
        <v>11</v>
      </c>
      <c r="E24" s="26">
        <v>8</v>
      </c>
      <c r="F24" s="26">
        <v>9</v>
      </c>
      <c r="G24" s="26"/>
      <c r="H24" s="26"/>
      <c r="I24" s="40"/>
      <c r="L24" s="127"/>
      <c r="M24" s="128"/>
      <c r="N24" s="128"/>
      <c r="O24" s="128"/>
      <c r="P24" s="128"/>
      <c r="Q24"/>
    </row>
    <row r="25" spans="1:17" ht="12.75">
      <c r="A25" s="161"/>
      <c r="B25" s="99" t="s">
        <v>19</v>
      </c>
      <c r="C25" s="126" t="s">
        <v>67</v>
      </c>
      <c r="D25" s="113" t="s">
        <v>70</v>
      </c>
      <c r="E25" s="113" t="s">
        <v>75</v>
      </c>
      <c r="F25" s="113" t="s">
        <v>79</v>
      </c>
      <c r="G25" s="113"/>
      <c r="H25" s="117"/>
      <c r="I25" s="118"/>
      <c r="Q25"/>
    </row>
    <row r="26" spans="1:17" ht="13.5" thickBot="1">
      <c r="A26" s="162"/>
      <c r="B26" s="100" t="s">
        <v>14</v>
      </c>
      <c r="C26" s="23">
        <v>4</v>
      </c>
      <c r="D26" s="27">
        <v>3</v>
      </c>
      <c r="E26" s="27">
        <v>2</v>
      </c>
      <c r="F26" s="27">
        <v>1</v>
      </c>
      <c r="G26" s="27"/>
      <c r="H26" s="27"/>
      <c r="I26" s="41"/>
      <c r="Q26"/>
    </row>
    <row r="27" spans="1:17" ht="13.5" thickBot="1">
      <c r="A27" s="57"/>
      <c r="B27" s="42"/>
      <c r="Q27"/>
    </row>
    <row r="28" spans="1:17" ht="12.75">
      <c r="A28" s="160" t="s">
        <v>27</v>
      </c>
      <c r="B28" s="96" t="s">
        <v>17</v>
      </c>
      <c r="C28" s="90"/>
      <c r="D28" s="38"/>
      <c r="E28" s="38"/>
      <c r="F28" s="38"/>
      <c r="G28" s="38"/>
      <c r="H28" s="38"/>
      <c r="I28" s="39"/>
      <c r="Q28"/>
    </row>
    <row r="29" spans="1:17" ht="12.75">
      <c r="A29" s="161"/>
      <c r="B29" s="97" t="s">
        <v>13</v>
      </c>
      <c r="C29" s="22"/>
      <c r="D29" s="26"/>
      <c r="E29" s="26"/>
      <c r="F29" s="26"/>
      <c r="G29" s="26"/>
      <c r="H29" s="26"/>
      <c r="I29" s="40"/>
      <c r="Q29"/>
    </row>
    <row r="30" spans="1:17" ht="12.75">
      <c r="A30" s="161"/>
      <c r="B30" s="98" t="s">
        <v>12</v>
      </c>
      <c r="C30" s="22"/>
      <c r="D30" s="26"/>
      <c r="E30" s="26"/>
      <c r="F30" s="26"/>
      <c r="G30" s="26"/>
      <c r="H30" s="26"/>
      <c r="I30" s="40"/>
      <c r="Q30"/>
    </row>
    <row r="31" spans="1:17" ht="12.75">
      <c r="A31" s="161"/>
      <c r="B31" s="99" t="s">
        <v>19</v>
      </c>
      <c r="C31" s="116"/>
      <c r="D31" s="117"/>
      <c r="E31" s="117"/>
      <c r="F31" s="117"/>
      <c r="G31" s="117"/>
      <c r="H31" s="117"/>
      <c r="I31" s="118"/>
      <c r="Q31"/>
    </row>
    <row r="32" spans="1:17" ht="13.5" thickBot="1">
      <c r="A32" s="162"/>
      <c r="B32" s="100" t="s">
        <v>14</v>
      </c>
      <c r="C32" s="23"/>
      <c r="D32" s="27"/>
      <c r="E32" s="27"/>
      <c r="F32" s="27"/>
      <c r="G32" s="27"/>
      <c r="H32" s="27"/>
      <c r="I32" s="41"/>
      <c r="Q32"/>
    </row>
    <row r="33" spans="1:17" ht="13.5" thickBot="1">
      <c r="A33" s="57"/>
      <c r="B33" s="42"/>
      <c r="Q33"/>
    </row>
    <row r="34" spans="1:17" ht="12.75">
      <c r="A34" s="160" t="s">
        <v>28</v>
      </c>
      <c r="B34" s="96" t="s">
        <v>17</v>
      </c>
      <c r="C34" s="90"/>
      <c r="D34" s="38"/>
      <c r="E34" s="38"/>
      <c r="F34" s="38"/>
      <c r="G34" s="38"/>
      <c r="H34" s="38"/>
      <c r="I34" s="39"/>
      <c r="Q34"/>
    </row>
    <row r="35" spans="1:17" ht="12.75">
      <c r="A35" s="161"/>
      <c r="B35" s="97" t="s">
        <v>13</v>
      </c>
      <c r="C35" s="22"/>
      <c r="D35" s="26"/>
      <c r="E35" s="26"/>
      <c r="F35" s="26"/>
      <c r="G35" s="26"/>
      <c r="H35" s="26"/>
      <c r="I35" s="40"/>
      <c r="Q35"/>
    </row>
    <row r="36" spans="1:17" ht="12.75">
      <c r="A36" s="161"/>
      <c r="B36" s="98" t="s">
        <v>12</v>
      </c>
      <c r="C36" s="22"/>
      <c r="D36" s="26"/>
      <c r="E36" s="26"/>
      <c r="F36" s="26"/>
      <c r="G36" s="26"/>
      <c r="H36" s="26"/>
      <c r="I36" s="40"/>
      <c r="Q36"/>
    </row>
    <row r="37" spans="1:17" ht="12.75">
      <c r="A37" s="161"/>
      <c r="B37" s="99" t="s">
        <v>19</v>
      </c>
      <c r="C37" s="116"/>
      <c r="D37" s="117"/>
      <c r="E37" s="117"/>
      <c r="F37" s="117"/>
      <c r="G37" s="117"/>
      <c r="H37" s="117"/>
      <c r="I37" s="118"/>
      <c r="Q37"/>
    </row>
    <row r="38" spans="1:17" ht="13.5" thickBot="1">
      <c r="A38" s="162"/>
      <c r="B38" s="100" t="s">
        <v>14</v>
      </c>
      <c r="C38" s="23"/>
      <c r="D38" s="27"/>
      <c r="E38" s="27"/>
      <c r="F38" s="27"/>
      <c r="G38" s="27"/>
      <c r="H38" s="27"/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0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1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1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1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2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77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2</v>
      </c>
      <c r="E46" s="53">
        <f t="shared" si="0"/>
        <v>4</v>
      </c>
      <c r="F46" s="53">
        <f t="shared" si="0"/>
        <v>3</v>
      </c>
      <c r="G46" s="53">
        <f t="shared" si="0"/>
        <v>5</v>
      </c>
      <c r="H46" s="53">
        <f t="shared" si="0"/>
        <v>6</v>
      </c>
      <c r="I46" s="53">
        <f t="shared" si="0"/>
        <v>7</v>
      </c>
      <c r="Q46"/>
    </row>
    <row r="47" spans="1:17" ht="12.75">
      <c r="A47" s="178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Benny</v>
      </c>
      <c r="I47" s="40" t="str">
        <f>I3</f>
        <v>Gast</v>
      </c>
      <c r="Q47"/>
    </row>
    <row r="48" spans="1:17" ht="12.75">
      <c r="A48" s="178"/>
      <c r="B48" s="44" t="s">
        <v>14</v>
      </c>
      <c r="C48" s="26">
        <f aca="true" t="shared" si="2" ref="C48:I48">SUM(C44,C38,C32,C26,C20,C14,C8)</f>
        <v>15</v>
      </c>
      <c r="D48" s="26">
        <f t="shared" si="2"/>
        <v>11</v>
      </c>
      <c r="E48" s="26">
        <f t="shared" si="2"/>
        <v>5</v>
      </c>
      <c r="F48" s="26">
        <f t="shared" si="2"/>
        <v>9</v>
      </c>
      <c r="G48" s="26">
        <f t="shared" si="2"/>
        <v>0</v>
      </c>
      <c r="H48" s="26">
        <f t="shared" si="2"/>
        <v>0</v>
      </c>
      <c r="I48" s="40">
        <f t="shared" si="2"/>
        <v>0</v>
      </c>
      <c r="Q48"/>
    </row>
    <row r="49" spans="1:17" ht="12.75">
      <c r="A49" s="178"/>
      <c r="B49" s="43" t="s">
        <v>12</v>
      </c>
      <c r="C49" s="26">
        <f aca="true" t="shared" si="3" ref="C49:I49">SUM(C42,C36,C30,C24,C18,C12,C6)</f>
        <v>5</v>
      </c>
      <c r="D49" s="26">
        <f t="shared" si="3"/>
        <v>39</v>
      </c>
      <c r="E49" s="26">
        <f t="shared" si="3"/>
        <v>41</v>
      </c>
      <c r="F49" s="26">
        <f t="shared" si="3"/>
        <v>26</v>
      </c>
      <c r="G49" s="26">
        <f t="shared" si="3"/>
        <v>0</v>
      </c>
      <c r="H49" s="26">
        <f t="shared" si="3"/>
        <v>0</v>
      </c>
      <c r="I49" s="40">
        <f t="shared" si="3"/>
        <v>0</v>
      </c>
      <c r="Q49"/>
    </row>
    <row r="50" spans="1:17" ht="13.5" thickBot="1">
      <c r="A50" s="179"/>
      <c r="B50" s="55" t="s">
        <v>13</v>
      </c>
      <c r="C50" s="27">
        <f aca="true" t="shared" si="4" ref="C50:I50">SUM(C41,C35,C29,C23,C17,C11,C5)</f>
        <v>398</v>
      </c>
      <c r="D50" s="27">
        <f t="shared" si="4"/>
        <v>374</v>
      </c>
      <c r="E50" s="27">
        <f t="shared" si="4"/>
        <v>346</v>
      </c>
      <c r="F50" s="27">
        <f t="shared" si="4"/>
        <v>369</v>
      </c>
      <c r="G50" s="27">
        <f t="shared" si="4"/>
        <v>0</v>
      </c>
      <c r="H50" s="27">
        <f t="shared" si="4"/>
        <v>0</v>
      </c>
      <c r="I50" s="41">
        <f t="shared" si="4"/>
        <v>0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2.0004</v>
      </c>
      <c r="E52">
        <f t="shared" si="5"/>
        <v>4.0005</v>
      </c>
      <c r="F52">
        <f t="shared" si="5"/>
        <v>3.0006</v>
      </c>
      <c r="G52">
        <f t="shared" si="5"/>
        <v>5.0007</v>
      </c>
      <c r="H52">
        <f t="shared" si="5"/>
        <v>5.0008</v>
      </c>
      <c r="I52">
        <f t="shared" si="5"/>
        <v>5.0009</v>
      </c>
    </row>
  </sheetData>
  <sheetProtection/>
  <mergeCells count="26">
    <mergeCell ref="A28:A32"/>
    <mergeCell ref="A34:A38"/>
    <mergeCell ref="A40:A44"/>
    <mergeCell ref="A46:A50"/>
    <mergeCell ref="A16:A20"/>
    <mergeCell ref="L16:M16"/>
    <mergeCell ref="N16:P16"/>
    <mergeCell ref="L17:M17"/>
    <mergeCell ref="N17:P17"/>
    <mergeCell ref="A22:A26"/>
    <mergeCell ref="A10:A14"/>
    <mergeCell ref="L12:P12"/>
    <mergeCell ref="L14:M14"/>
    <mergeCell ref="N14:P14"/>
    <mergeCell ref="L15:M15"/>
    <mergeCell ref="N15:P15"/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2.574218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80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51</v>
      </c>
      <c r="F3" s="105" t="s">
        <v>54</v>
      </c>
      <c r="G3" s="105" t="s">
        <v>89</v>
      </c>
      <c r="H3" s="105" t="s">
        <v>162</v>
      </c>
      <c r="I3" s="106" t="s">
        <v>291</v>
      </c>
      <c r="L3" s="157" t="s">
        <v>35</v>
      </c>
      <c r="M3" s="158"/>
      <c r="N3" s="158"/>
      <c r="O3" s="158"/>
      <c r="P3" s="159"/>
      <c r="Q3"/>
    </row>
    <row r="4" spans="1:17" ht="12.75">
      <c r="A4" s="160" t="s">
        <v>23</v>
      </c>
      <c r="B4" s="96" t="s">
        <v>17</v>
      </c>
      <c r="C4" s="101">
        <v>1</v>
      </c>
      <c r="D4" s="102">
        <v>2</v>
      </c>
      <c r="E4" s="102">
        <v>4</v>
      </c>
      <c r="F4" s="102"/>
      <c r="G4" s="102">
        <v>3</v>
      </c>
      <c r="H4" s="102"/>
      <c r="I4" s="103"/>
      <c r="L4" s="111"/>
      <c r="M4" s="31"/>
      <c r="N4" s="31"/>
      <c r="O4" s="31"/>
      <c r="P4" s="112"/>
      <c r="Q4"/>
    </row>
    <row r="5" spans="1:17" ht="12.75">
      <c r="A5" s="161"/>
      <c r="B5" s="97" t="s">
        <v>13</v>
      </c>
      <c r="C5" s="22">
        <v>100</v>
      </c>
      <c r="D5" s="26">
        <v>91</v>
      </c>
      <c r="E5" s="26">
        <v>84</v>
      </c>
      <c r="F5" s="26"/>
      <c r="G5" s="26">
        <v>70</v>
      </c>
      <c r="H5" s="26"/>
      <c r="I5" s="40"/>
      <c r="L5" s="163" t="s">
        <v>36</v>
      </c>
      <c r="M5" s="164"/>
      <c r="N5" s="165">
        <v>10.868</v>
      </c>
      <c r="O5" s="165"/>
      <c r="P5" s="119" t="s">
        <v>20</v>
      </c>
      <c r="Q5"/>
    </row>
    <row r="6" spans="1:17" ht="12.75">
      <c r="A6" s="161"/>
      <c r="B6" s="98" t="s">
        <v>12</v>
      </c>
      <c r="C6" s="22">
        <v>2</v>
      </c>
      <c r="D6" s="26">
        <v>5</v>
      </c>
      <c r="E6" s="26">
        <v>11</v>
      </c>
      <c r="F6" s="26"/>
      <c r="G6" s="26">
        <v>23</v>
      </c>
      <c r="H6" s="26"/>
      <c r="I6" s="40"/>
      <c r="L6" s="163" t="s">
        <v>37</v>
      </c>
      <c r="M6" s="164"/>
      <c r="N6" s="165">
        <v>11.545</v>
      </c>
      <c r="O6" s="165"/>
      <c r="P6" s="119" t="s">
        <v>20</v>
      </c>
      <c r="Q6"/>
    </row>
    <row r="7" spans="1:17" ht="12.75">
      <c r="A7" s="161"/>
      <c r="B7" s="99" t="s">
        <v>19</v>
      </c>
      <c r="C7" s="126" t="s">
        <v>81</v>
      </c>
      <c r="D7" s="113" t="s">
        <v>84</v>
      </c>
      <c r="E7" s="113" t="s">
        <v>90</v>
      </c>
      <c r="F7" s="117"/>
      <c r="G7" s="113" t="s">
        <v>94</v>
      </c>
      <c r="H7" s="117"/>
      <c r="I7" s="118"/>
      <c r="L7" s="163" t="s">
        <v>38</v>
      </c>
      <c r="M7" s="164"/>
      <c r="N7" s="165">
        <v>12.13</v>
      </c>
      <c r="O7" s="165"/>
      <c r="P7" s="119" t="s">
        <v>21</v>
      </c>
      <c r="Q7"/>
    </row>
    <row r="8" spans="1:17" ht="13.5" thickBot="1">
      <c r="A8" s="162"/>
      <c r="B8" s="100" t="s">
        <v>14</v>
      </c>
      <c r="C8" s="23">
        <v>4</v>
      </c>
      <c r="D8" s="27">
        <v>3</v>
      </c>
      <c r="E8" s="27">
        <v>2</v>
      </c>
      <c r="F8" s="27"/>
      <c r="G8" s="27">
        <v>1</v>
      </c>
      <c r="H8" s="27"/>
      <c r="I8" s="41"/>
      <c r="L8" s="166" t="s">
        <v>39</v>
      </c>
      <c r="M8" s="167"/>
      <c r="N8" s="168">
        <v>11.387</v>
      </c>
      <c r="O8" s="168"/>
      <c r="P8" s="120" t="s">
        <v>21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0" t="s">
        <v>24</v>
      </c>
      <c r="B10" s="96" t="s">
        <v>17</v>
      </c>
      <c r="C10" s="90">
        <v>2</v>
      </c>
      <c r="D10" s="38">
        <v>3</v>
      </c>
      <c r="E10" s="38">
        <v>1</v>
      </c>
      <c r="F10" s="38"/>
      <c r="G10" s="38">
        <v>4</v>
      </c>
      <c r="H10" s="38"/>
      <c r="I10" s="39"/>
      <c r="Q10"/>
    </row>
    <row r="11" spans="1:17" ht="13.5" thickBot="1">
      <c r="A11" s="161"/>
      <c r="B11" s="97" t="s">
        <v>13</v>
      </c>
      <c r="C11" s="22">
        <v>100</v>
      </c>
      <c r="D11" s="26">
        <v>92</v>
      </c>
      <c r="E11" s="26">
        <v>97</v>
      </c>
      <c r="F11" s="26"/>
      <c r="G11" s="26">
        <v>80</v>
      </c>
      <c r="H11" s="26"/>
      <c r="I11" s="40"/>
      <c r="Q11"/>
    </row>
    <row r="12" spans="1:17" ht="14.25" thickBot="1" thickTop="1">
      <c r="A12" s="161"/>
      <c r="B12" s="98" t="s">
        <v>12</v>
      </c>
      <c r="C12" s="22">
        <v>1</v>
      </c>
      <c r="D12" s="26">
        <v>4</v>
      </c>
      <c r="E12" s="26">
        <v>4</v>
      </c>
      <c r="F12" s="26"/>
      <c r="G12" s="26">
        <v>15</v>
      </c>
      <c r="H12" s="26"/>
      <c r="I12" s="40"/>
      <c r="L12" s="157" t="s">
        <v>40</v>
      </c>
      <c r="M12" s="158"/>
      <c r="N12" s="158"/>
      <c r="O12" s="158"/>
      <c r="P12" s="159"/>
      <c r="Q12"/>
    </row>
    <row r="13" spans="1:17" ht="13.5" thickTop="1">
      <c r="A13" s="161"/>
      <c r="B13" s="99" t="s">
        <v>19</v>
      </c>
      <c r="C13" s="126" t="s">
        <v>86</v>
      </c>
      <c r="D13" s="113" t="s">
        <v>85</v>
      </c>
      <c r="E13" s="113" t="s">
        <v>91</v>
      </c>
      <c r="F13" s="117"/>
      <c r="G13" s="113" t="s">
        <v>95</v>
      </c>
      <c r="H13" s="117"/>
      <c r="I13" s="118"/>
      <c r="L13" s="111"/>
      <c r="M13" s="31"/>
      <c r="N13" s="31"/>
      <c r="O13" s="31"/>
      <c r="P13" s="112"/>
      <c r="Q13"/>
    </row>
    <row r="14" spans="1:17" ht="13.5" thickBot="1">
      <c r="A14" s="162"/>
      <c r="B14" s="100" t="s">
        <v>14</v>
      </c>
      <c r="C14" s="23">
        <v>4</v>
      </c>
      <c r="D14" s="27">
        <v>2</v>
      </c>
      <c r="E14" s="27">
        <v>3</v>
      </c>
      <c r="F14" s="27"/>
      <c r="G14" s="27">
        <v>1</v>
      </c>
      <c r="H14" s="27"/>
      <c r="I14" s="41"/>
      <c r="L14" s="176" t="s">
        <v>36</v>
      </c>
      <c r="M14" s="164"/>
      <c r="N14" s="169" t="s">
        <v>62</v>
      </c>
      <c r="O14" s="170"/>
      <c r="P14" s="171"/>
      <c r="Q14"/>
    </row>
    <row r="15" spans="1:17" ht="13.5" thickBot="1">
      <c r="A15" s="57"/>
      <c r="B15" s="42"/>
      <c r="L15" s="176" t="s">
        <v>37</v>
      </c>
      <c r="M15" s="164"/>
      <c r="N15" s="169" t="s">
        <v>60</v>
      </c>
      <c r="O15" s="170"/>
      <c r="P15" s="171"/>
      <c r="Q15"/>
    </row>
    <row r="16" spans="1:17" ht="12.75">
      <c r="A16" s="160" t="s">
        <v>25</v>
      </c>
      <c r="B16" s="96" t="s">
        <v>17</v>
      </c>
      <c r="C16" s="90">
        <v>3</v>
      </c>
      <c r="D16" s="38">
        <v>4</v>
      </c>
      <c r="E16" s="38">
        <v>2</v>
      </c>
      <c r="F16" s="38"/>
      <c r="G16" s="38">
        <v>1</v>
      </c>
      <c r="H16" s="38"/>
      <c r="I16" s="39"/>
      <c r="L16" s="176" t="s">
        <v>38</v>
      </c>
      <c r="M16" s="164"/>
      <c r="N16" s="169" t="s">
        <v>63</v>
      </c>
      <c r="O16" s="170"/>
      <c r="P16" s="171"/>
      <c r="Q16"/>
    </row>
    <row r="17" spans="1:17" ht="13.5" thickBot="1">
      <c r="A17" s="161"/>
      <c r="B17" s="97" t="s">
        <v>13</v>
      </c>
      <c r="C17" s="22">
        <v>95</v>
      </c>
      <c r="D17" s="26">
        <v>100</v>
      </c>
      <c r="E17" s="26">
        <v>91</v>
      </c>
      <c r="F17" s="26"/>
      <c r="G17" s="26">
        <v>82</v>
      </c>
      <c r="H17" s="26"/>
      <c r="I17" s="40"/>
      <c r="L17" s="172" t="s">
        <v>39</v>
      </c>
      <c r="M17" s="167"/>
      <c r="N17" s="173" t="s">
        <v>61</v>
      </c>
      <c r="O17" s="174"/>
      <c r="P17" s="175"/>
      <c r="Q17"/>
    </row>
    <row r="18" spans="1:17" ht="13.5" thickTop="1">
      <c r="A18" s="161"/>
      <c r="B18" s="98" t="s">
        <v>12</v>
      </c>
      <c r="C18" s="22">
        <v>3</v>
      </c>
      <c r="D18" s="26">
        <v>4</v>
      </c>
      <c r="E18" s="26">
        <v>11</v>
      </c>
      <c r="F18" s="26"/>
      <c r="G18" s="26">
        <v>21</v>
      </c>
      <c r="H18" s="26"/>
      <c r="I18" s="40"/>
      <c r="Q18"/>
    </row>
    <row r="19" spans="1:17" ht="12.75">
      <c r="A19" s="161"/>
      <c r="B19" s="99" t="s">
        <v>19</v>
      </c>
      <c r="C19" s="126" t="s">
        <v>82</v>
      </c>
      <c r="D19" s="113" t="s">
        <v>87</v>
      </c>
      <c r="E19" s="113" t="s">
        <v>92</v>
      </c>
      <c r="F19" s="117"/>
      <c r="G19" s="113" t="s">
        <v>96</v>
      </c>
      <c r="H19" s="117"/>
      <c r="I19" s="118"/>
      <c r="Q19"/>
    </row>
    <row r="20" spans="1:17" ht="13.5" thickBot="1">
      <c r="A20" s="162"/>
      <c r="B20" s="100" t="s">
        <v>14</v>
      </c>
      <c r="C20" s="23">
        <v>3</v>
      </c>
      <c r="D20" s="27">
        <v>4</v>
      </c>
      <c r="E20" s="27">
        <v>2</v>
      </c>
      <c r="F20" s="27"/>
      <c r="G20" s="27">
        <v>1</v>
      </c>
      <c r="H20" s="27"/>
      <c r="I20" s="41"/>
      <c r="Q20"/>
    </row>
    <row r="21" spans="1:17" ht="13.5" thickBot="1">
      <c r="A21" s="57"/>
      <c r="B21" s="42"/>
      <c r="Q21"/>
    </row>
    <row r="22" spans="1:17" ht="12.75">
      <c r="A22" s="160" t="s">
        <v>26</v>
      </c>
      <c r="B22" s="96" t="s">
        <v>17</v>
      </c>
      <c r="C22" s="90">
        <v>4</v>
      </c>
      <c r="D22" s="38">
        <v>1</v>
      </c>
      <c r="E22" s="38">
        <v>3</v>
      </c>
      <c r="F22" s="38"/>
      <c r="G22" s="38">
        <v>2</v>
      </c>
      <c r="H22" s="38"/>
      <c r="I22" s="39"/>
      <c r="Q22"/>
    </row>
    <row r="23" spans="1:17" ht="12.75">
      <c r="A23" s="161"/>
      <c r="B23" s="97" t="s">
        <v>13</v>
      </c>
      <c r="C23" s="22">
        <v>99</v>
      </c>
      <c r="D23" s="26">
        <v>100</v>
      </c>
      <c r="E23" s="26">
        <v>81</v>
      </c>
      <c r="F23" s="26"/>
      <c r="G23" s="26">
        <v>78</v>
      </c>
      <c r="H23" s="26"/>
      <c r="I23" s="40"/>
      <c r="Q23"/>
    </row>
    <row r="24" spans="1:17" ht="12.75">
      <c r="A24" s="161"/>
      <c r="B24" s="98" t="s">
        <v>12</v>
      </c>
      <c r="C24" s="22">
        <v>0</v>
      </c>
      <c r="D24" s="26">
        <v>7</v>
      </c>
      <c r="E24" s="26">
        <v>8</v>
      </c>
      <c r="F24" s="26"/>
      <c r="G24" s="26">
        <v>21</v>
      </c>
      <c r="H24" s="26"/>
      <c r="I24" s="40"/>
      <c r="L24" s="127"/>
      <c r="M24" s="128"/>
      <c r="N24" s="128"/>
      <c r="O24" s="128"/>
      <c r="P24" s="128"/>
      <c r="Q24"/>
    </row>
    <row r="25" spans="1:17" ht="12.75">
      <c r="A25" s="161"/>
      <c r="B25" s="99" t="s">
        <v>19</v>
      </c>
      <c r="C25" s="126" t="s">
        <v>83</v>
      </c>
      <c r="D25" s="113" t="s">
        <v>88</v>
      </c>
      <c r="E25" s="113" t="s">
        <v>93</v>
      </c>
      <c r="F25" s="117"/>
      <c r="G25" s="113" t="s">
        <v>97</v>
      </c>
      <c r="H25" s="117"/>
      <c r="I25" s="118"/>
      <c r="Q25"/>
    </row>
    <row r="26" spans="1:17" ht="13.5" thickBot="1">
      <c r="A26" s="162"/>
      <c r="B26" s="100" t="s">
        <v>14</v>
      </c>
      <c r="C26" s="23">
        <v>3</v>
      </c>
      <c r="D26" s="27">
        <v>4</v>
      </c>
      <c r="E26" s="27">
        <v>2</v>
      </c>
      <c r="F26" s="27"/>
      <c r="G26" s="27">
        <v>1</v>
      </c>
      <c r="H26" s="27"/>
      <c r="I26" s="41"/>
      <c r="Q26"/>
    </row>
    <row r="27" spans="1:17" ht="13.5" thickBot="1">
      <c r="A27" s="57"/>
      <c r="B27" s="42"/>
      <c r="Q27"/>
    </row>
    <row r="28" spans="1:17" ht="12.75">
      <c r="A28" s="160" t="s">
        <v>27</v>
      </c>
      <c r="B28" s="96" t="s">
        <v>17</v>
      </c>
      <c r="C28" s="90"/>
      <c r="D28" s="38"/>
      <c r="E28" s="38"/>
      <c r="F28" s="38"/>
      <c r="G28" s="38"/>
      <c r="H28" s="38"/>
      <c r="I28" s="39"/>
      <c r="Q28"/>
    </row>
    <row r="29" spans="1:17" ht="12.75">
      <c r="A29" s="161"/>
      <c r="B29" s="97" t="s">
        <v>13</v>
      </c>
      <c r="C29" s="22"/>
      <c r="D29" s="26"/>
      <c r="E29" s="26"/>
      <c r="F29" s="26"/>
      <c r="G29" s="26"/>
      <c r="H29" s="26"/>
      <c r="I29" s="40"/>
      <c r="Q29"/>
    </row>
    <row r="30" spans="1:17" ht="12.75">
      <c r="A30" s="161"/>
      <c r="B30" s="98" t="s">
        <v>12</v>
      </c>
      <c r="C30" s="22"/>
      <c r="D30" s="26"/>
      <c r="E30" s="26"/>
      <c r="F30" s="26"/>
      <c r="G30" s="26"/>
      <c r="H30" s="26"/>
      <c r="I30" s="40"/>
      <c r="Q30"/>
    </row>
    <row r="31" spans="1:17" ht="12.75">
      <c r="A31" s="161"/>
      <c r="B31" s="99" t="s">
        <v>19</v>
      </c>
      <c r="C31" s="116"/>
      <c r="D31" s="117"/>
      <c r="E31" s="117"/>
      <c r="F31" s="117"/>
      <c r="G31" s="117"/>
      <c r="H31" s="117"/>
      <c r="I31" s="118"/>
      <c r="Q31"/>
    </row>
    <row r="32" spans="1:17" ht="13.5" thickBot="1">
      <c r="A32" s="162"/>
      <c r="B32" s="100" t="s">
        <v>14</v>
      </c>
      <c r="C32" s="23"/>
      <c r="D32" s="27"/>
      <c r="E32" s="27"/>
      <c r="F32" s="27"/>
      <c r="G32" s="27"/>
      <c r="H32" s="27"/>
      <c r="I32" s="41"/>
      <c r="Q32"/>
    </row>
    <row r="33" spans="1:17" ht="13.5" thickBot="1">
      <c r="A33" s="57"/>
      <c r="B33" s="42"/>
      <c r="Q33"/>
    </row>
    <row r="34" spans="1:17" ht="12.75">
      <c r="A34" s="160" t="s">
        <v>28</v>
      </c>
      <c r="B34" s="96" t="s">
        <v>17</v>
      </c>
      <c r="C34" s="90"/>
      <c r="D34" s="38"/>
      <c r="E34" s="38"/>
      <c r="F34" s="38"/>
      <c r="G34" s="38"/>
      <c r="H34" s="38"/>
      <c r="I34" s="39"/>
      <c r="Q34"/>
    </row>
    <row r="35" spans="1:17" ht="12.75">
      <c r="A35" s="161"/>
      <c r="B35" s="97" t="s">
        <v>13</v>
      </c>
      <c r="C35" s="22"/>
      <c r="D35" s="26"/>
      <c r="E35" s="26"/>
      <c r="F35" s="26"/>
      <c r="G35" s="26"/>
      <c r="H35" s="26"/>
      <c r="I35" s="40"/>
      <c r="Q35"/>
    </row>
    <row r="36" spans="1:17" ht="12.75">
      <c r="A36" s="161"/>
      <c r="B36" s="98" t="s">
        <v>12</v>
      </c>
      <c r="C36" s="22"/>
      <c r="D36" s="26"/>
      <c r="E36" s="26"/>
      <c r="F36" s="26"/>
      <c r="G36" s="26"/>
      <c r="H36" s="26"/>
      <c r="I36" s="40"/>
      <c r="Q36"/>
    </row>
    <row r="37" spans="1:17" ht="12.75">
      <c r="A37" s="161"/>
      <c r="B37" s="99" t="s">
        <v>19</v>
      </c>
      <c r="C37" s="116"/>
      <c r="D37" s="117"/>
      <c r="E37" s="117"/>
      <c r="F37" s="117"/>
      <c r="G37" s="117"/>
      <c r="H37" s="117"/>
      <c r="I37" s="118"/>
      <c r="Q37"/>
    </row>
    <row r="38" spans="1:17" ht="13.5" thickBot="1">
      <c r="A38" s="162"/>
      <c r="B38" s="100" t="s">
        <v>14</v>
      </c>
      <c r="C38" s="23"/>
      <c r="D38" s="27"/>
      <c r="E38" s="27"/>
      <c r="F38" s="27"/>
      <c r="G38" s="27"/>
      <c r="H38" s="27"/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0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1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1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1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2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77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2</v>
      </c>
      <c r="E46" s="53">
        <f t="shared" si="0"/>
        <v>3</v>
      </c>
      <c r="F46" s="53">
        <f t="shared" si="0"/>
        <v>5</v>
      </c>
      <c r="G46" s="53">
        <f t="shared" si="0"/>
        <v>4</v>
      </c>
      <c r="H46" s="53">
        <f t="shared" si="0"/>
        <v>6</v>
      </c>
      <c r="I46" s="53">
        <f t="shared" si="0"/>
        <v>7</v>
      </c>
      <c r="Q46"/>
    </row>
    <row r="47" spans="1:17" ht="12.75">
      <c r="A47" s="178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Benny</v>
      </c>
      <c r="I47" s="40" t="str">
        <f>I3</f>
        <v>Gast</v>
      </c>
      <c r="Q47"/>
    </row>
    <row r="48" spans="1:17" ht="12.75">
      <c r="A48" s="178"/>
      <c r="B48" s="44" t="s">
        <v>14</v>
      </c>
      <c r="C48" s="26">
        <f aca="true" t="shared" si="2" ref="C48:I48">SUM(C44,C38,C32,C26,C20,C14,C8)</f>
        <v>14</v>
      </c>
      <c r="D48" s="26">
        <f t="shared" si="2"/>
        <v>13</v>
      </c>
      <c r="E48" s="26">
        <f t="shared" si="2"/>
        <v>9</v>
      </c>
      <c r="F48" s="26">
        <f t="shared" si="2"/>
        <v>0</v>
      </c>
      <c r="G48" s="26">
        <f t="shared" si="2"/>
        <v>4</v>
      </c>
      <c r="H48" s="26">
        <f t="shared" si="2"/>
        <v>0</v>
      </c>
      <c r="I48" s="40">
        <f t="shared" si="2"/>
        <v>0</v>
      </c>
      <c r="Q48"/>
    </row>
    <row r="49" spans="1:17" ht="12.75">
      <c r="A49" s="178"/>
      <c r="B49" s="43" t="s">
        <v>12</v>
      </c>
      <c r="C49" s="26">
        <f aca="true" t="shared" si="3" ref="C49:I49">SUM(C42,C36,C30,C24,C18,C12,C6)</f>
        <v>6</v>
      </c>
      <c r="D49" s="26">
        <f t="shared" si="3"/>
        <v>20</v>
      </c>
      <c r="E49" s="26">
        <f t="shared" si="3"/>
        <v>34</v>
      </c>
      <c r="F49" s="26">
        <f t="shared" si="3"/>
        <v>0</v>
      </c>
      <c r="G49" s="26">
        <f t="shared" si="3"/>
        <v>80</v>
      </c>
      <c r="H49" s="26">
        <f t="shared" si="3"/>
        <v>0</v>
      </c>
      <c r="I49" s="40">
        <f t="shared" si="3"/>
        <v>0</v>
      </c>
      <c r="Q49"/>
    </row>
    <row r="50" spans="1:17" ht="13.5" thickBot="1">
      <c r="A50" s="179"/>
      <c r="B50" s="55" t="s">
        <v>13</v>
      </c>
      <c r="C50" s="27">
        <f aca="true" t="shared" si="4" ref="C50:I50">SUM(C41,C35,C29,C23,C17,C11,C5)</f>
        <v>394</v>
      </c>
      <c r="D50" s="27">
        <f t="shared" si="4"/>
        <v>383</v>
      </c>
      <c r="E50" s="27">
        <f t="shared" si="4"/>
        <v>353</v>
      </c>
      <c r="F50" s="27">
        <f t="shared" si="4"/>
        <v>0</v>
      </c>
      <c r="G50" s="27">
        <f t="shared" si="4"/>
        <v>310</v>
      </c>
      <c r="H50" s="27">
        <f t="shared" si="4"/>
        <v>0</v>
      </c>
      <c r="I50" s="41">
        <f t="shared" si="4"/>
        <v>0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2.0004</v>
      </c>
      <c r="E52">
        <f t="shared" si="5"/>
        <v>3.0005</v>
      </c>
      <c r="F52">
        <f t="shared" si="5"/>
        <v>5.0006</v>
      </c>
      <c r="G52">
        <f t="shared" si="5"/>
        <v>4.0007</v>
      </c>
      <c r="H52">
        <f t="shared" si="5"/>
        <v>5.0008</v>
      </c>
      <c r="I52">
        <f t="shared" si="5"/>
        <v>5.0009</v>
      </c>
    </row>
  </sheetData>
  <sheetProtection/>
  <mergeCells count="26"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  <mergeCell ref="N16:P16"/>
    <mergeCell ref="L17:M17"/>
    <mergeCell ref="N17:P17"/>
    <mergeCell ref="A22:A26"/>
    <mergeCell ref="A10:A14"/>
    <mergeCell ref="L12:P12"/>
    <mergeCell ref="L14:M14"/>
    <mergeCell ref="N14:P14"/>
    <mergeCell ref="L15:M15"/>
    <mergeCell ref="N15:P15"/>
    <mergeCell ref="A28:A32"/>
    <mergeCell ref="A34:A38"/>
    <mergeCell ref="A40:A44"/>
    <mergeCell ref="A46:A50"/>
    <mergeCell ref="A16:A20"/>
    <mergeCell ref="L16:M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2.574218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99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51</v>
      </c>
      <c r="F3" s="105" t="s">
        <v>54</v>
      </c>
      <c r="G3" s="105" t="s">
        <v>89</v>
      </c>
      <c r="H3" s="105" t="s">
        <v>162</v>
      </c>
      <c r="I3" s="106" t="s">
        <v>291</v>
      </c>
      <c r="L3" s="157" t="s">
        <v>35</v>
      </c>
      <c r="M3" s="158"/>
      <c r="N3" s="158"/>
      <c r="O3" s="158"/>
      <c r="P3" s="159"/>
      <c r="Q3"/>
    </row>
    <row r="4" spans="1:17" ht="12.75">
      <c r="A4" s="160" t="s">
        <v>23</v>
      </c>
      <c r="B4" s="96" t="s">
        <v>17</v>
      </c>
      <c r="C4" s="101">
        <v>2</v>
      </c>
      <c r="D4" s="102">
        <v>3</v>
      </c>
      <c r="E4" s="102">
        <v>4</v>
      </c>
      <c r="F4" s="102">
        <v>1</v>
      </c>
      <c r="G4" s="102"/>
      <c r="H4" s="102"/>
      <c r="I4" s="103"/>
      <c r="L4" s="111"/>
      <c r="M4" s="31"/>
      <c r="N4" s="31"/>
      <c r="O4" s="31"/>
      <c r="P4" s="112"/>
      <c r="Q4"/>
    </row>
    <row r="5" spans="1:17" ht="12.75">
      <c r="A5" s="161"/>
      <c r="B5" s="97" t="s">
        <v>13</v>
      </c>
      <c r="C5" s="22">
        <v>100</v>
      </c>
      <c r="D5" s="26">
        <v>83</v>
      </c>
      <c r="E5" s="26">
        <v>94</v>
      </c>
      <c r="F5" s="26">
        <v>95</v>
      </c>
      <c r="G5" s="26"/>
      <c r="H5" s="26"/>
      <c r="I5" s="40"/>
      <c r="L5" s="163" t="s">
        <v>36</v>
      </c>
      <c r="M5" s="164"/>
      <c r="N5" s="165">
        <v>10.153</v>
      </c>
      <c r="O5" s="165"/>
      <c r="P5" s="119" t="s">
        <v>20</v>
      </c>
      <c r="Q5"/>
    </row>
    <row r="6" spans="1:17" ht="12.75">
      <c r="A6" s="161"/>
      <c r="B6" s="98" t="s">
        <v>12</v>
      </c>
      <c r="C6" s="22">
        <v>0</v>
      </c>
      <c r="D6" s="26">
        <v>11</v>
      </c>
      <c r="E6" s="26">
        <v>11</v>
      </c>
      <c r="F6" s="26">
        <v>11</v>
      </c>
      <c r="G6" s="26"/>
      <c r="H6" s="26"/>
      <c r="I6" s="40"/>
      <c r="L6" s="163" t="s">
        <v>37</v>
      </c>
      <c r="M6" s="164"/>
      <c r="N6" s="165">
        <v>11.134</v>
      </c>
      <c r="O6" s="165"/>
      <c r="P6" s="119" t="s">
        <v>21</v>
      </c>
      <c r="Q6"/>
    </row>
    <row r="7" spans="1:17" ht="12.75">
      <c r="A7" s="161"/>
      <c r="B7" s="99" t="s">
        <v>19</v>
      </c>
      <c r="C7" s="126" t="s">
        <v>101</v>
      </c>
      <c r="D7" s="113" t="s">
        <v>102</v>
      </c>
      <c r="E7" s="113" t="s">
        <v>103</v>
      </c>
      <c r="F7" s="113" t="s">
        <v>104</v>
      </c>
      <c r="G7" s="117"/>
      <c r="H7" s="117"/>
      <c r="I7" s="118"/>
      <c r="L7" s="163" t="s">
        <v>38</v>
      </c>
      <c r="M7" s="164"/>
      <c r="N7" s="165">
        <v>11.654</v>
      </c>
      <c r="O7" s="165"/>
      <c r="P7" s="119" t="s">
        <v>51</v>
      </c>
      <c r="Q7"/>
    </row>
    <row r="8" spans="1:17" ht="13.5" thickBot="1">
      <c r="A8" s="162"/>
      <c r="B8" s="100" t="s">
        <v>14</v>
      </c>
      <c r="C8" s="23">
        <v>4</v>
      </c>
      <c r="D8" s="27">
        <v>1</v>
      </c>
      <c r="E8" s="27">
        <v>2</v>
      </c>
      <c r="F8" s="27">
        <v>3</v>
      </c>
      <c r="G8" s="27"/>
      <c r="H8" s="27"/>
      <c r="I8" s="41"/>
      <c r="L8" s="166" t="s">
        <v>39</v>
      </c>
      <c r="M8" s="167"/>
      <c r="N8" s="168">
        <v>10.329</v>
      </c>
      <c r="O8" s="168"/>
      <c r="P8" s="120" t="s">
        <v>54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0" t="s">
        <v>24</v>
      </c>
      <c r="B10" s="96" t="s">
        <v>17</v>
      </c>
      <c r="C10" s="90">
        <v>3</v>
      </c>
      <c r="D10" s="38">
        <v>4</v>
      </c>
      <c r="E10" s="38"/>
      <c r="F10" s="38">
        <v>2</v>
      </c>
      <c r="G10" s="38">
        <v>1</v>
      </c>
      <c r="H10" s="38"/>
      <c r="I10" s="39"/>
      <c r="Q10"/>
    </row>
    <row r="11" spans="1:17" ht="13.5" thickBot="1">
      <c r="A11" s="161"/>
      <c r="B11" s="97" t="s">
        <v>13</v>
      </c>
      <c r="C11" s="22">
        <v>98</v>
      </c>
      <c r="D11" s="26">
        <v>100</v>
      </c>
      <c r="E11" s="26"/>
      <c r="F11" s="26">
        <v>90</v>
      </c>
      <c r="G11" s="26">
        <v>87</v>
      </c>
      <c r="H11" s="26"/>
      <c r="I11" s="40"/>
      <c r="Q11"/>
    </row>
    <row r="12" spans="1:17" ht="14.25" thickBot="1" thickTop="1">
      <c r="A12" s="161"/>
      <c r="B12" s="98" t="s">
        <v>12</v>
      </c>
      <c r="C12" s="22">
        <v>2</v>
      </c>
      <c r="D12" s="26">
        <v>9</v>
      </c>
      <c r="E12" s="26"/>
      <c r="F12" s="26">
        <v>13</v>
      </c>
      <c r="G12" s="26">
        <v>19</v>
      </c>
      <c r="H12" s="26"/>
      <c r="I12" s="40"/>
      <c r="L12" s="157" t="s">
        <v>40</v>
      </c>
      <c r="M12" s="158"/>
      <c r="N12" s="158"/>
      <c r="O12" s="158"/>
      <c r="P12" s="159"/>
      <c r="Q12"/>
    </row>
    <row r="13" spans="1:17" ht="13.5" thickTop="1">
      <c r="A13" s="161"/>
      <c r="B13" s="99" t="s">
        <v>19</v>
      </c>
      <c r="C13" s="126" t="s">
        <v>105</v>
      </c>
      <c r="D13" s="113" t="s">
        <v>106</v>
      </c>
      <c r="E13" s="117"/>
      <c r="F13" s="113" t="s">
        <v>107</v>
      </c>
      <c r="G13" s="113" t="s">
        <v>108</v>
      </c>
      <c r="H13" s="117"/>
      <c r="I13" s="118"/>
      <c r="L13" s="111"/>
      <c r="M13" s="31"/>
      <c r="N13" s="31"/>
      <c r="O13" s="31"/>
      <c r="P13" s="112"/>
      <c r="Q13"/>
    </row>
    <row r="14" spans="1:17" ht="13.5" thickBot="1">
      <c r="A14" s="162"/>
      <c r="B14" s="100" t="s">
        <v>14</v>
      </c>
      <c r="C14" s="23">
        <v>3</v>
      </c>
      <c r="D14" s="27">
        <v>4</v>
      </c>
      <c r="E14" s="27"/>
      <c r="F14" s="27">
        <v>2</v>
      </c>
      <c r="G14" s="27">
        <v>1</v>
      </c>
      <c r="H14" s="27"/>
      <c r="I14" s="41"/>
      <c r="L14" s="176" t="s">
        <v>36</v>
      </c>
      <c r="M14" s="164"/>
      <c r="N14" s="169" t="s">
        <v>63</v>
      </c>
      <c r="O14" s="170"/>
      <c r="P14" s="171"/>
      <c r="Q14"/>
    </row>
    <row r="15" spans="1:17" ht="13.5" thickBot="1">
      <c r="A15" s="57"/>
      <c r="B15" s="42"/>
      <c r="L15" s="176" t="s">
        <v>37</v>
      </c>
      <c r="M15" s="164"/>
      <c r="N15" s="169" t="s">
        <v>60</v>
      </c>
      <c r="O15" s="170"/>
      <c r="P15" s="171"/>
      <c r="Q15"/>
    </row>
    <row r="16" spans="1:17" ht="12.75">
      <c r="A16" s="160" t="s">
        <v>25</v>
      </c>
      <c r="B16" s="96" t="s">
        <v>17</v>
      </c>
      <c r="C16" s="90">
        <v>4</v>
      </c>
      <c r="D16" s="38"/>
      <c r="E16" s="38">
        <v>1</v>
      </c>
      <c r="F16" s="38">
        <v>3</v>
      </c>
      <c r="G16" s="38">
        <v>2</v>
      </c>
      <c r="H16" s="38"/>
      <c r="I16" s="39"/>
      <c r="L16" s="176" t="s">
        <v>38</v>
      </c>
      <c r="M16" s="164"/>
      <c r="N16" s="169" t="s">
        <v>61</v>
      </c>
      <c r="O16" s="170"/>
      <c r="P16" s="171"/>
      <c r="Q16"/>
    </row>
    <row r="17" spans="1:17" ht="13.5" thickBot="1">
      <c r="A17" s="161"/>
      <c r="B17" s="97" t="s">
        <v>13</v>
      </c>
      <c r="C17" s="22">
        <v>100</v>
      </c>
      <c r="D17" s="26"/>
      <c r="E17" s="26">
        <v>88</v>
      </c>
      <c r="F17" s="26">
        <v>84</v>
      </c>
      <c r="G17" s="26">
        <v>74</v>
      </c>
      <c r="H17" s="26"/>
      <c r="I17" s="40"/>
      <c r="L17" s="172" t="s">
        <v>39</v>
      </c>
      <c r="M17" s="167"/>
      <c r="N17" s="173" t="s">
        <v>62</v>
      </c>
      <c r="O17" s="174"/>
      <c r="P17" s="175"/>
      <c r="Q17"/>
    </row>
    <row r="18" spans="1:17" ht="13.5" thickTop="1">
      <c r="A18" s="161"/>
      <c r="B18" s="98" t="s">
        <v>12</v>
      </c>
      <c r="C18" s="22">
        <v>0</v>
      </c>
      <c r="D18" s="26"/>
      <c r="E18" s="26">
        <v>7</v>
      </c>
      <c r="F18" s="26">
        <v>9</v>
      </c>
      <c r="G18" s="26">
        <v>20</v>
      </c>
      <c r="H18" s="26"/>
      <c r="I18" s="40"/>
      <c r="Q18"/>
    </row>
    <row r="19" spans="1:17" ht="12.75">
      <c r="A19" s="161"/>
      <c r="B19" s="99" t="s">
        <v>19</v>
      </c>
      <c r="C19" s="126" t="s">
        <v>109</v>
      </c>
      <c r="D19" s="117"/>
      <c r="E19" s="113" t="s">
        <v>110</v>
      </c>
      <c r="F19" s="113" t="s">
        <v>111</v>
      </c>
      <c r="G19" s="113" t="s">
        <v>112</v>
      </c>
      <c r="H19" s="117"/>
      <c r="I19" s="118"/>
      <c r="Q19"/>
    </row>
    <row r="20" spans="1:17" ht="13.5" thickBot="1">
      <c r="A20" s="162"/>
      <c r="B20" s="100" t="s">
        <v>14</v>
      </c>
      <c r="C20" s="23">
        <v>4</v>
      </c>
      <c r="D20" s="27"/>
      <c r="E20" s="27">
        <v>3</v>
      </c>
      <c r="F20" s="27">
        <v>2</v>
      </c>
      <c r="G20" s="27">
        <v>1</v>
      </c>
      <c r="H20" s="27"/>
      <c r="I20" s="41"/>
      <c r="Q20"/>
    </row>
    <row r="21" spans="1:17" ht="13.5" thickBot="1">
      <c r="A21" s="57"/>
      <c r="B21" s="42"/>
      <c r="Q21"/>
    </row>
    <row r="22" spans="1:17" ht="12.75">
      <c r="A22" s="160" t="s">
        <v>26</v>
      </c>
      <c r="B22" s="96" t="s">
        <v>17</v>
      </c>
      <c r="C22" s="90"/>
      <c r="D22" s="38">
        <v>1</v>
      </c>
      <c r="E22" s="38">
        <v>2</v>
      </c>
      <c r="F22" s="38">
        <v>4</v>
      </c>
      <c r="G22" s="38">
        <v>3</v>
      </c>
      <c r="H22" s="38"/>
      <c r="I22" s="39"/>
      <c r="Q22"/>
    </row>
    <row r="23" spans="1:17" ht="12.75">
      <c r="A23" s="161"/>
      <c r="B23" s="97" t="s">
        <v>13</v>
      </c>
      <c r="C23" s="22"/>
      <c r="D23" s="26">
        <v>89</v>
      </c>
      <c r="E23" s="26">
        <v>81</v>
      </c>
      <c r="F23" s="26">
        <v>100</v>
      </c>
      <c r="G23" s="26">
        <v>75</v>
      </c>
      <c r="H23" s="26"/>
      <c r="I23" s="40"/>
      <c r="Q23"/>
    </row>
    <row r="24" spans="1:17" ht="12.75">
      <c r="A24" s="161"/>
      <c r="B24" s="98" t="s">
        <v>12</v>
      </c>
      <c r="C24" s="22"/>
      <c r="D24" s="26">
        <v>7</v>
      </c>
      <c r="E24" s="26">
        <v>7</v>
      </c>
      <c r="F24" s="26">
        <v>1</v>
      </c>
      <c r="G24" s="26">
        <v>18</v>
      </c>
      <c r="H24" s="26"/>
      <c r="I24" s="40"/>
      <c r="L24" s="127"/>
      <c r="M24" s="128"/>
      <c r="N24" s="128"/>
      <c r="O24" s="128"/>
      <c r="P24" s="128"/>
      <c r="Q24"/>
    </row>
    <row r="25" spans="1:17" ht="12.75">
      <c r="A25" s="161"/>
      <c r="B25" s="99" t="s">
        <v>19</v>
      </c>
      <c r="C25" s="116"/>
      <c r="D25" s="113" t="s">
        <v>113</v>
      </c>
      <c r="E25" s="113" t="s">
        <v>114</v>
      </c>
      <c r="F25" s="113" t="s">
        <v>115</v>
      </c>
      <c r="G25" s="113" t="s">
        <v>116</v>
      </c>
      <c r="H25" s="117"/>
      <c r="I25" s="118"/>
      <c r="Q25"/>
    </row>
    <row r="26" spans="1:17" ht="13.5" thickBot="1">
      <c r="A26" s="162"/>
      <c r="B26" s="100" t="s">
        <v>14</v>
      </c>
      <c r="C26" s="23"/>
      <c r="D26" s="27">
        <v>3</v>
      </c>
      <c r="E26" s="27">
        <v>2</v>
      </c>
      <c r="F26" s="27">
        <v>4</v>
      </c>
      <c r="G26" s="27">
        <v>1</v>
      </c>
      <c r="H26" s="27"/>
      <c r="I26" s="41"/>
      <c r="Q26"/>
    </row>
    <row r="27" spans="1:17" ht="13.5" thickBot="1">
      <c r="A27" s="57"/>
      <c r="B27" s="42"/>
      <c r="Q27"/>
    </row>
    <row r="28" spans="1:17" ht="12.75">
      <c r="A28" s="160" t="s">
        <v>27</v>
      </c>
      <c r="B28" s="96" t="s">
        <v>17</v>
      </c>
      <c r="C28" s="90">
        <v>1</v>
      </c>
      <c r="D28" s="38">
        <v>2</v>
      </c>
      <c r="E28" s="38">
        <v>3</v>
      </c>
      <c r="F28" s="38"/>
      <c r="G28" s="38">
        <v>4</v>
      </c>
      <c r="H28" s="38"/>
      <c r="I28" s="39"/>
      <c r="Q28"/>
    </row>
    <row r="29" spans="1:17" ht="12.75">
      <c r="A29" s="161"/>
      <c r="B29" s="97" t="s">
        <v>13</v>
      </c>
      <c r="C29" s="22">
        <v>100</v>
      </c>
      <c r="D29" s="26">
        <v>83</v>
      </c>
      <c r="E29" s="26">
        <v>82</v>
      </c>
      <c r="F29" s="26"/>
      <c r="G29" s="26">
        <v>88</v>
      </c>
      <c r="H29" s="26"/>
      <c r="I29" s="40"/>
      <c r="Q29"/>
    </row>
    <row r="30" spans="1:17" ht="12.75">
      <c r="A30" s="161"/>
      <c r="B30" s="98" t="s">
        <v>12</v>
      </c>
      <c r="C30" s="22">
        <v>1</v>
      </c>
      <c r="D30" s="26">
        <v>9</v>
      </c>
      <c r="E30" s="26">
        <v>7</v>
      </c>
      <c r="F30" s="26"/>
      <c r="G30" s="26">
        <v>8</v>
      </c>
      <c r="H30" s="26"/>
      <c r="I30" s="40"/>
      <c r="Q30"/>
    </row>
    <row r="31" spans="1:17" ht="12.75">
      <c r="A31" s="161"/>
      <c r="B31" s="99" t="s">
        <v>19</v>
      </c>
      <c r="C31" s="126" t="s">
        <v>117</v>
      </c>
      <c r="D31" s="113" t="s">
        <v>118</v>
      </c>
      <c r="E31" s="113" t="s">
        <v>119</v>
      </c>
      <c r="F31" s="117"/>
      <c r="G31" s="113" t="s">
        <v>120</v>
      </c>
      <c r="H31" s="117"/>
      <c r="I31" s="118"/>
      <c r="Q31"/>
    </row>
    <row r="32" spans="1:17" ht="13.5" thickBot="1">
      <c r="A32" s="162"/>
      <c r="B32" s="100" t="s">
        <v>14</v>
      </c>
      <c r="C32" s="23">
        <v>4</v>
      </c>
      <c r="D32" s="27">
        <v>2</v>
      </c>
      <c r="E32" s="27">
        <v>1</v>
      </c>
      <c r="F32" s="27"/>
      <c r="G32" s="27">
        <v>3</v>
      </c>
      <c r="H32" s="27"/>
      <c r="I32" s="41"/>
      <c r="Q32"/>
    </row>
    <row r="33" spans="1:17" ht="13.5" thickBot="1">
      <c r="A33" s="57"/>
      <c r="B33" s="42"/>
      <c r="Q33"/>
    </row>
    <row r="34" spans="1:17" ht="12.75">
      <c r="A34" s="160" t="s">
        <v>28</v>
      </c>
      <c r="B34" s="96" t="s">
        <v>17</v>
      </c>
      <c r="C34" s="90"/>
      <c r="D34" s="38"/>
      <c r="E34" s="38"/>
      <c r="F34" s="38"/>
      <c r="G34" s="38"/>
      <c r="H34" s="38"/>
      <c r="I34" s="39"/>
      <c r="Q34"/>
    </row>
    <row r="35" spans="1:17" ht="12.75">
      <c r="A35" s="161"/>
      <c r="B35" s="97" t="s">
        <v>13</v>
      </c>
      <c r="C35" s="22"/>
      <c r="D35" s="26"/>
      <c r="E35" s="26"/>
      <c r="F35" s="26"/>
      <c r="G35" s="26"/>
      <c r="H35" s="26"/>
      <c r="I35" s="40"/>
      <c r="Q35"/>
    </row>
    <row r="36" spans="1:17" ht="12.75">
      <c r="A36" s="161"/>
      <c r="B36" s="98" t="s">
        <v>12</v>
      </c>
      <c r="C36" s="22"/>
      <c r="D36" s="26"/>
      <c r="E36" s="26"/>
      <c r="F36" s="26"/>
      <c r="G36" s="26"/>
      <c r="H36" s="26"/>
      <c r="I36" s="40"/>
      <c r="Q36"/>
    </row>
    <row r="37" spans="1:17" ht="12.75">
      <c r="A37" s="161"/>
      <c r="B37" s="99" t="s">
        <v>19</v>
      </c>
      <c r="C37" s="116"/>
      <c r="D37" s="117"/>
      <c r="E37" s="117"/>
      <c r="F37" s="117"/>
      <c r="G37" s="117"/>
      <c r="H37" s="117"/>
      <c r="I37" s="118"/>
      <c r="Q37"/>
    </row>
    <row r="38" spans="1:17" ht="13.5" thickBot="1">
      <c r="A38" s="162"/>
      <c r="B38" s="100" t="s">
        <v>14</v>
      </c>
      <c r="C38" s="23"/>
      <c r="D38" s="27"/>
      <c r="E38" s="27"/>
      <c r="F38" s="27"/>
      <c r="G38" s="27"/>
      <c r="H38" s="27"/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0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1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1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1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2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77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3</v>
      </c>
      <c r="E46" s="53">
        <f t="shared" si="0"/>
        <v>4</v>
      </c>
      <c r="F46" s="53">
        <f t="shared" si="0"/>
        <v>2</v>
      </c>
      <c r="G46" s="53">
        <f t="shared" si="0"/>
        <v>5</v>
      </c>
      <c r="H46" s="53">
        <f t="shared" si="0"/>
        <v>6</v>
      </c>
      <c r="I46" s="53">
        <f t="shared" si="0"/>
        <v>7</v>
      </c>
      <c r="Q46"/>
    </row>
    <row r="47" spans="1:17" ht="12.75">
      <c r="A47" s="178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Benny</v>
      </c>
      <c r="I47" s="40" t="str">
        <f>I3</f>
        <v>Gast</v>
      </c>
      <c r="Q47"/>
    </row>
    <row r="48" spans="1:17" ht="12.75">
      <c r="A48" s="178"/>
      <c r="B48" s="44" t="s">
        <v>14</v>
      </c>
      <c r="C48" s="26">
        <f aca="true" t="shared" si="2" ref="C48:I48">SUM(C44,C38,C32,C26,C20,C14,C8)</f>
        <v>15</v>
      </c>
      <c r="D48" s="26">
        <f t="shared" si="2"/>
        <v>10</v>
      </c>
      <c r="E48" s="26">
        <f t="shared" si="2"/>
        <v>8</v>
      </c>
      <c r="F48" s="26">
        <f t="shared" si="2"/>
        <v>11</v>
      </c>
      <c r="G48" s="26">
        <f t="shared" si="2"/>
        <v>6</v>
      </c>
      <c r="H48" s="26">
        <f t="shared" si="2"/>
        <v>0</v>
      </c>
      <c r="I48" s="40">
        <f t="shared" si="2"/>
        <v>0</v>
      </c>
      <c r="Q48"/>
    </row>
    <row r="49" spans="1:17" ht="12.75">
      <c r="A49" s="178"/>
      <c r="B49" s="43" t="s">
        <v>12</v>
      </c>
      <c r="C49" s="26">
        <f aca="true" t="shared" si="3" ref="C49:I49">SUM(C42,C36,C30,C24,C18,C12,C6)</f>
        <v>3</v>
      </c>
      <c r="D49" s="26">
        <f t="shared" si="3"/>
        <v>36</v>
      </c>
      <c r="E49" s="26">
        <f t="shared" si="3"/>
        <v>32</v>
      </c>
      <c r="F49" s="26">
        <f t="shared" si="3"/>
        <v>34</v>
      </c>
      <c r="G49" s="26">
        <f t="shared" si="3"/>
        <v>65</v>
      </c>
      <c r="H49" s="26">
        <f t="shared" si="3"/>
        <v>0</v>
      </c>
      <c r="I49" s="40">
        <f t="shared" si="3"/>
        <v>0</v>
      </c>
      <c r="Q49"/>
    </row>
    <row r="50" spans="1:17" ht="13.5" thickBot="1">
      <c r="A50" s="179"/>
      <c r="B50" s="55" t="s">
        <v>13</v>
      </c>
      <c r="C50" s="27">
        <f aca="true" t="shared" si="4" ref="C50:I50">SUM(C41,C35,C29,C23,C17,C11,C5)</f>
        <v>398</v>
      </c>
      <c r="D50" s="27">
        <f t="shared" si="4"/>
        <v>355</v>
      </c>
      <c r="E50" s="27">
        <f t="shared" si="4"/>
        <v>345</v>
      </c>
      <c r="F50" s="27">
        <f t="shared" si="4"/>
        <v>369</v>
      </c>
      <c r="G50" s="27">
        <f t="shared" si="4"/>
        <v>324</v>
      </c>
      <c r="H50" s="27">
        <f t="shared" si="4"/>
        <v>0</v>
      </c>
      <c r="I50" s="41">
        <f t="shared" si="4"/>
        <v>0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3.0004</v>
      </c>
      <c r="E52">
        <f t="shared" si="5"/>
        <v>4.0005</v>
      </c>
      <c r="F52">
        <f t="shared" si="5"/>
        <v>2.0006</v>
      </c>
      <c r="G52">
        <f t="shared" si="5"/>
        <v>5.0007</v>
      </c>
      <c r="H52">
        <f t="shared" si="5"/>
        <v>6.0008</v>
      </c>
      <c r="I52">
        <f t="shared" si="5"/>
        <v>6.0009</v>
      </c>
    </row>
  </sheetData>
  <sheetProtection/>
  <mergeCells count="26">
    <mergeCell ref="A28:A32"/>
    <mergeCell ref="A34:A38"/>
    <mergeCell ref="A40:A44"/>
    <mergeCell ref="A46:A50"/>
    <mergeCell ref="A16:A20"/>
    <mergeCell ref="L16:M16"/>
    <mergeCell ref="N16:P16"/>
    <mergeCell ref="L17:M17"/>
    <mergeCell ref="N17:P17"/>
    <mergeCell ref="A22:A26"/>
    <mergeCell ref="A10:A14"/>
    <mergeCell ref="L12:P12"/>
    <mergeCell ref="L14:M14"/>
    <mergeCell ref="N14:P14"/>
    <mergeCell ref="L15:M15"/>
    <mergeCell ref="N15:P15"/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2.574218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122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51</v>
      </c>
      <c r="F3" s="105" t="s">
        <v>54</v>
      </c>
      <c r="G3" s="105" t="s">
        <v>89</v>
      </c>
      <c r="H3" s="105" t="s">
        <v>162</v>
      </c>
      <c r="I3" s="106" t="s">
        <v>291</v>
      </c>
      <c r="L3" s="157" t="s">
        <v>35</v>
      </c>
      <c r="M3" s="158"/>
      <c r="N3" s="158"/>
      <c r="O3" s="158"/>
      <c r="P3" s="159"/>
      <c r="Q3"/>
    </row>
    <row r="4" spans="1:17" ht="12.75">
      <c r="A4" s="160" t="s">
        <v>23</v>
      </c>
      <c r="B4" s="96" t="s">
        <v>17</v>
      </c>
      <c r="C4" s="101">
        <v>1</v>
      </c>
      <c r="D4" s="102">
        <v>2</v>
      </c>
      <c r="E4" s="102">
        <v>4</v>
      </c>
      <c r="F4" s="102"/>
      <c r="G4" s="102">
        <v>3</v>
      </c>
      <c r="H4" s="102"/>
      <c r="I4" s="103"/>
      <c r="L4" s="111"/>
      <c r="M4" s="31"/>
      <c r="N4" s="31"/>
      <c r="O4" s="31"/>
      <c r="P4" s="112"/>
      <c r="Q4"/>
    </row>
    <row r="5" spans="1:17" ht="12.75">
      <c r="A5" s="161"/>
      <c r="B5" s="97" t="s">
        <v>13</v>
      </c>
      <c r="C5" s="22">
        <v>100</v>
      </c>
      <c r="D5" s="26">
        <v>87</v>
      </c>
      <c r="E5" s="26">
        <v>85</v>
      </c>
      <c r="F5" s="26"/>
      <c r="G5" s="26">
        <v>74</v>
      </c>
      <c r="H5" s="26"/>
      <c r="I5" s="40"/>
      <c r="L5" s="163" t="s">
        <v>36</v>
      </c>
      <c r="M5" s="164"/>
      <c r="N5" s="165">
        <v>10.821</v>
      </c>
      <c r="O5" s="165"/>
      <c r="P5" s="119" t="s">
        <v>21</v>
      </c>
      <c r="Q5"/>
    </row>
    <row r="6" spans="1:17" ht="12.75">
      <c r="A6" s="161"/>
      <c r="B6" s="98" t="s">
        <v>12</v>
      </c>
      <c r="C6" s="22">
        <v>1</v>
      </c>
      <c r="D6" s="26">
        <v>11</v>
      </c>
      <c r="E6" s="26">
        <v>15</v>
      </c>
      <c r="F6" s="26"/>
      <c r="G6" s="26">
        <v>17</v>
      </c>
      <c r="H6" s="26"/>
      <c r="I6" s="40"/>
      <c r="L6" s="163" t="s">
        <v>37</v>
      </c>
      <c r="M6" s="164"/>
      <c r="N6" s="165">
        <v>12.087</v>
      </c>
      <c r="O6" s="165"/>
      <c r="P6" s="119" t="s">
        <v>21</v>
      </c>
      <c r="Q6"/>
    </row>
    <row r="7" spans="1:17" ht="12.75">
      <c r="A7" s="161"/>
      <c r="B7" s="99" t="s">
        <v>19</v>
      </c>
      <c r="C7" s="126" t="s">
        <v>123</v>
      </c>
      <c r="D7" s="113" t="s">
        <v>124</v>
      </c>
      <c r="E7" s="113" t="s">
        <v>125</v>
      </c>
      <c r="F7" s="117"/>
      <c r="G7" s="113" t="s">
        <v>126</v>
      </c>
      <c r="H7" s="117"/>
      <c r="I7" s="118"/>
      <c r="L7" s="163" t="s">
        <v>38</v>
      </c>
      <c r="M7" s="164"/>
      <c r="N7" s="165">
        <v>12.504</v>
      </c>
      <c r="O7" s="165"/>
      <c r="P7" s="119" t="s">
        <v>21</v>
      </c>
      <c r="Q7"/>
    </row>
    <row r="8" spans="1:17" ht="13.5" thickBot="1">
      <c r="A8" s="162"/>
      <c r="B8" s="100" t="s">
        <v>14</v>
      </c>
      <c r="C8" s="23">
        <v>4</v>
      </c>
      <c r="D8" s="27">
        <v>3</v>
      </c>
      <c r="E8" s="27">
        <v>2</v>
      </c>
      <c r="F8" s="27"/>
      <c r="G8" s="27">
        <v>1</v>
      </c>
      <c r="H8" s="27"/>
      <c r="I8" s="41"/>
      <c r="L8" s="166" t="s">
        <v>39</v>
      </c>
      <c r="M8" s="167"/>
      <c r="N8" s="168">
        <v>11.369</v>
      </c>
      <c r="O8" s="168"/>
      <c r="P8" s="120" t="s">
        <v>20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0" t="s">
        <v>24</v>
      </c>
      <c r="B10" s="96" t="s">
        <v>17</v>
      </c>
      <c r="C10" s="90">
        <v>2</v>
      </c>
      <c r="D10" s="38">
        <v>3</v>
      </c>
      <c r="E10" s="38">
        <v>1</v>
      </c>
      <c r="F10" s="38"/>
      <c r="G10" s="38">
        <v>4</v>
      </c>
      <c r="H10" s="38"/>
      <c r="I10" s="39"/>
      <c r="Q10"/>
    </row>
    <row r="11" spans="1:17" ht="13.5" thickBot="1">
      <c r="A11" s="161"/>
      <c r="B11" s="97" t="s">
        <v>13</v>
      </c>
      <c r="C11" s="22">
        <v>95</v>
      </c>
      <c r="D11" s="26">
        <v>88</v>
      </c>
      <c r="E11" s="26">
        <v>100</v>
      </c>
      <c r="F11" s="26"/>
      <c r="G11" s="26">
        <v>87</v>
      </c>
      <c r="H11" s="26"/>
      <c r="I11" s="40"/>
      <c r="Q11"/>
    </row>
    <row r="12" spans="1:17" ht="14.25" thickBot="1" thickTop="1">
      <c r="A12" s="161"/>
      <c r="B12" s="98" t="s">
        <v>12</v>
      </c>
      <c r="C12" s="22">
        <v>1</v>
      </c>
      <c r="D12" s="26">
        <v>7</v>
      </c>
      <c r="E12" s="26">
        <v>0</v>
      </c>
      <c r="F12" s="26"/>
      <c r="G12" s="26">
        <v>7</v>
      </c>
      <c r="H12" s="26"/>
      <c r="I12" s="40"/>
      <c r="L12" s="157" t="s">
        <v>40</v>
      </c>
      <c r="M12" s="158"/>
      <c r="N12" s="158"/>
      <c r="O12" s="158"/>
      <c r="P12" s="159"/>
      <c r="Q12"/>
    </row>
    <row r="13" spans="1:17" ht="13.5" thickTop="1">
      <c r="A13" s="161"/>
      <c r="B13" s="99" t="s">
        <v>19</v>
      </c>
      <c r="C13" s="126" t="s">
        <v>127</v>
      </c>
      <c r="D13" s="113" t="s">
        <v>128</v>
      </c>
      <c r="E13" s="113" t="s">
        <v>129</v>
      </c>
      <c r="F13" s="117"/>
      <c r="G13" s="113" t="s">
        <v>130</v>
      </c>
      <c r="H13" s="117"/>
      <c r="I13" s="118"/>
      <c r="L13" s="111"/>
      <c r="M13" s="31"/>
      <c r="N13" s="31"/>
      <c r="O13" s="31"/>
      <c r="P13" s="112"/>
      <c r="Q13"/>
    </row>
    <row r="14" spans="1:17" ht="13.5" thickBot="1">
      <c r="A14" s="162"/>
      <c r="B14" s="100" t="s">
        <v>14</v>
      </c>
      <c r="C14" s="23">
        <v>3</v>
      </c>
      <c r="D14" s="27">
        <v>2</v>
      </c>
      <c r="E14" s="27">
        <v>4</v>
      </c>
      <c r="F14" s="27"/>
      <c r="G14" s="27">
        <v>1</v>
      </c>
      <c r="H14" s="27"/>
      <c r="I14" s="41"/>
      <c r="L14" s="176" t="s">
        <v>36</v>
      </c>
      <c r="M14" s="164"/>
      <c r="N14" s="169" t="s">
        <v>62</v>
      </c>
      <c r="O14" s="170"/>
      <c r="P14" s="171"/>
      <c r="Q14"/>
    </row>
    <row r="15" spans="1:17" ht="13.5" thickBot="1">
      <c r="A15" s="57"/>
      <c r="B15" s="42"/>
      <c r="L15" s="176" t="s">
        <v>37</v>
      </c>
      <c r="M15" s="164"/>
      <c r="N15" s="169" t="s">
        <v>61</v>
      </c>
      <c r="O15" s="170"/>
      <c r="P15" s="171"/>
      <c r="Q15"/>
    </row>
    <row r="16" spans="1:17" ht="12.75">
      <c r="A16" s="160" t="s">
        <v>25</v>
      </c>
      <c r="B16" s="96" t="s">
        <v>17</v>
      </c>
      <c r="C16" s="90">
        <v>3</v>
      </c>
      <c r="D16" s="38">
        <v>4</v>
      </c>
      <c r="E16" s="38">
        <v>2</v>
      </c>
      <c r="F16" s="38"/>
      <c r="G16" s="38">
        <v>1</v>
      </c>
      <c r="H16" s="38"/>
      <c r="I16" s="39"/>
      <c r="L16" s="176" t="s">
        <v>38</v>
      </c>
      <c r="M16" s="164"/>
      <c r="N16" s="169" t="s">
        <v>60</v>
      </c>
      <c r="O16" s="170"/>
      <c r="P16" s="171"/>
      <c r="Q16"/>
    </row>
    <row r="17" spans="1:17" ht="13.5" thickBot="1">
      <c r="A17" s="161"/>
      <c r="B17" s="97" t="s">
        <v>13</v>
      </c>
      <c r="C17" s="22">
        <v>92</v>
      </c>
      <c r="D17" s="26">
        <v>100</v>
      </c>
      <c r="E17" s="26">
        <v>84</v>
      </c>
      <c r="F17" s="26"/>
      <c r="G17" s="26">
        <v>93</v>
      </c>
      <c r="H17" s="26"/>
      <c r="I17" s="40"/>
      <c r="L17" s="172" t="s">
        <v>39</v>
      </c>
      <c r="M17" s="167"/>
      <c r="N17" s="173" t="s">
        <v>63</v>
      </c>
      <c r="O17" s="174"/>
      <c r="P17" s="175"/>
      <c r="Q17"/>
    </row>
    <row r="18" spans="1:17" ht="13.5" thickTop="1">
      <c r="A18" s="161"/>
      <c r="B18" s="98" t="s">
        <v>12</v>
      </c>
      <c r="C18" s="22">
        <v>2</v>
      </c>
      <c r="D18" s="26">
        <v>2</v>
      </c>
      <c r="E18" s="26">
        <v>13</v>
      </c>
      <c r="F18" s="26"/>
      <c r="G18" s="26">
        <v>10</v>
      </c>
      <c r="H18" s="26"/>
      <c r="I18" s="40"/>
      <c r="Q18"/>
    </row>
    <row r="19" spans="1:17" ht="12.75">
      <c r="A19" s="161"/>
      <c r="B19" s="99" t="s">
        <v>19</v>
      </c>
      <c r="C19" s="126" t="s">
        <v>131</v>
      </c>
      <c r="D19" s="113" t="s">
        <v>132</v>
      </c>
      <c r="E19" s="113" t="s">
        <v>133</v>
      </c>
      <c r="F19" s="117"/>
      <c r="G19" s="113" t="s">
        <v>134</v>
      </c>
      <c r="H19" s="117"/>
      <c r="I19" s="118"/>
      <c r="Q19"/>
    </row>
    <row r="20" spans="1:17" ht="13.5" thickBot="1">
      <c r="A20" s="162"/>
      <c r="B20" s="100" t="s">
        <v>14</v>
      </c>
      <c r="C20" s="23">
        <v>2</v>
      </c>
      <c r="D20" s="27">
        <v>4</v>
      </c>
      <c r="E20" s="27">
        <v>1</v>
      </c>
      <c r="F20" s="27"/>
      <c r="G20" s="27">
        <v>3</v>
      </c>
      <c r="H20" s="27"/>
      <c r="I20" s="41"/>
      <c r="Q20"/>
    </row>
    <row r="21" spans="1:17" ht="13.5" thickBot="1">
      <c r="A21" s="57"/>
      <c r="B21" s="42"/>
      <c r="Q21"/>
    </row>
    <row r="22" spans="1:17" ht="12.75">
      <c r="A22" s="160" t="s">
        <v>26</v>
      </c>
      <c r="B22" s="96" t="s">
        <v>17</v>
      </c>
      <c r="C22" s="90">
        <v>4</v>
      </c>
      <c r="D22" s="38">
        <v>1</v>
      </c>
      <c r="E22" s="38">
        <v>3</v>
      </c>
      <c r="F22" s="38"/>
      <c r="G22" s="38">
        <v>2</v>
      </c>
      <c r="H22" s="38"/>
      <c r="I22" s="39"/>
      <c r="Q22"/>
    </row>
    <row r="23" spans="1:17" ht="12.75">
      <c r="A23" s="161"/>
      <c r="B23" s="97" t="s">
        <v>13</v>
      </c>
      <c r="C23" s="22">
        <v>98</v>
      </c>
      <c r="D23" s="26">
        <v>100</v>
      </c>
      <c r="E23" s="26">
        <v>78</v>
      </c>
      <c r="F23" s="26"/>
      <c r="G23" s="26">
        <v>75</v>
      </c>
      <c r="H23" s="26"/>
      <c r="I23" s="40"/>
      <c r="Q23"/>
    </row>
    <row r="24" spans="1:17" ht="12.75">
      <c r="A24" s="161"/>
      <c r="B24" s="98" t="s">
        <v>12</v>
      </c>
      <c r="C24" s="22">
        <v>1</v>
      </c>
      <c r="D24" s="26">
        <v>4</v>
      </c>
      <c r="E24" s="26">
        <v>6</v>
      </c>
      <c r="F24" s="26"/>
      <c r="G24" s="26">
        <v>13</v>
      </c>
      <c r="H24" s="26"/>
      <c r="I24" s="40"/>
      <c r="L24" s="127"/>
      <c r="M24" s="128"/>
      <c r="N24" s="128"/>
      <c r="O24" s="128"/>
      <c r="P24" s="128"/>
      <c r="Q24"/>
    </row>
    <row r="25" spans="1:17" ht="12.75">
      <c r="A25" s="161"/>
      <c r="B25" s="99" t="s">
        <v>19</v>
      </c>
      <c r="C25" s="126" t="s">
        <v>135</v>
      </c>
      <c r="D25" s="113" t="s">
        <v>136</v>
      </c>
      <c r="E25" s="113" t="s">
        <v>137</v>
      </c>
      <c r="F25" s="117"/>
      <c r="G25" s="113" t="s">
        <v>138</v>
      </c>
      <c r="H25" s="117"/>
      <c r="I25" s="118"/>
      <c r="Q25"/>
    </row>
    <row r="26" spans="1:17" ht="13.5" thickBot="1">
      <c r="A26" s="162"/>
      <c r="B26" s="100" t="s">
        <v>14</v>
      </c>
      <c r="C26" s="23">
        <v>3</v>
      </c>
      <c r="D26" s="27">
        <v>4</v>
      </c>
      <c r="E26" s="27">
        <v>2</v>
      </c>
      <c r="F26" s="27"/>
      <c r="G26" s="27">
        <v>1</v>
      </c>
      <c r="H26" s="27"/>
      <c r="I26" s="41"/>
      <c r="Q26"/>
    </row>
    <row r="27" spans="1:17" ht="13.5" thickBot="1">
      <c r="A27" s="57"/>
      <c r="B27" s="42"/>
      <c r="Q27"/>
    </row>
    <row r="28" spans="1:17" ht="12.75">
      <c r="A28" s="160" t="s">
        <v>27</v>
      </c>
      <c r="B28" s="96" t="s">
        <v>17</v>
      </c>
      <c r="C28" s="90"/>
      <c r="D28" s="38"/>
      <c r="E28" s="38"/>
      <c r="F28" s="38"/>
      <c r="G28" s="38"/>
      <c r="H28" s="38"/>
      <c r="I28" s="39"/>
      <c r="Q28"/>
    </row>
    <row r="29" spans="1:17" ht="12.75">
      <c r="A29" s="161"/>
      <c r="B29" s="97" t="s">
        <v>13</v>
      </c>
      <c r="C29" s="22"/>
      <c r="D29" s="26"/>
      <c r="E29" s="26"/>
      <c r="F29" s="26"/>
      <c r="G29" s="26"/>
      <c r="H29" s="26"/>
      <c r="I29" s="40"/>
      <c r="Q29"/>
    </row>
    <row r="30" spans="1:17" ht="12.75">
      <c r="A30" s="161"/>
      <c r="B30" s="98" t="s">
        <v>12</v>
      </c>
      <c r="C30" s="22"/>
      <c r="D30" s="26"/>
      <c r="E30" s="26"/>
      <c r="F30" s="26"/>
      <c r="G30" s="26"/>
      <c r="H30" s="26"/>
      <c r="I30" s="40"/>
      <c r="Q30"/>
    </row>
    <row r="31" spans="1:17" ht="12.75">
      <c r="A31" s="161"/>
      <c r="B31" s="99" t="s">
        <v>19</v>
      </c>
      <c r="C31" s="116"/>
      <c r="D31" s="117"/>
      <c r="E31" s="117"/>
      <c r="F31" s="117"/>
      <c r="G31" s="117"/>
      <c r="H31" s="117"/>
      <c r="I31" s="118"/>
      <c r="Q31"/>
    </row>
    <row r="32" spans="1:17" ht="13.5" thickBot="1">
      <c r="A32" s="162"/>
      <c r="B32" s="100" t="s">
        <v>14</v>
      </c>
      <c r="C32" s="23"/>
      <c r="D32" s="27"/>
      <c r="E32" s="27"/>
      <c r="F32" s="27"/>
      <c r="G32" s="27"/>
      <c r="H32" s="27"/>
      <c r="I32" s="41"/>
      <c r="Q32"/>
    </row>
    <row r="33" spans="1:17" ht="13.5" thickBot="1">
      <c r="A33" s="57"/>
      <c r="B33" s="42"/>
      <c r="Q33"/>
    </row>
    <row r="34" spans="1:17" ht="12.75">
      <c r="A34" s="160" t="s">
        <v>28</v>
      </c>
      <c r="B34" s="96" t="s">
        <v>17</v>
      </c>
      <c r="C34" s="90"/>
      <c r="D34" s="38"/>
      <c r="E34" s="38"/>
      <c r="F34" s="38"/>
      <c r="G34" s="38"/>
      <c r="H34" s="38"/>
      <c r="I34" s="39"/>
      <c r="Q34"/>
    </row>
    <row r="35" spans="1:17" ht="12.75">
      <c r="A35" s="161"/>
      <c r="B35" s="97" t="s">
        <v>13</v>
      </c>
      <c r="C35" s="22"/>
      <c r="D35" s="26"/>
      <c r="E35" s="26"/>
      <c r="F35" s="26"/>
      <c r="G35" s="26"/>
      <c r="H35" s="26"/>
      <c r="I35" s="40"/>
      <c r="Q35"/>
    </row>
    <row r="36" spans="1:17" ht="12.75">
      <c r="A36" s="161"/>
      <c r="B36" s="98" t="s">
        <v>12</v>
      </c>
      <c r="C36" s="22"/>
      <c r="D36" s="26"/>
      <c r="E36" s="26"/>
      <c r="F36" s="26"/>
      <c r="G36" s="26"/>
      <c r="H36" s="26"/>
      <c r="I36" s="40"/>
      <c r="Q36"/>
    </row>
    <row r="37" spans="1:17" ht="12.75">
      <c r="A37" s="161"/>
      <c r="B37" s="99" t="s">
        <v>19</v>
      </c>
      <c r="C37" s="116"/>
      <c r="D37" s="117"/>
      <c r="E37" s="117"/>
      <c r="F37" s="117"/>
      <c r="G37" s="117"/>
      <c r="H37" s="117"/>
      <c r="I37" s="118"/>
      <c r="Q37"/>
    </row>
    <row r="38" spans="1:17" ht="13.5" thickBot="1">
      <c r="A38" s="162"/>
      <c r="B38" s="100" t="s">
        <v>14</v>
      </c>
      <c r="C38" s="23"/>
      <c r="D38" s="27"/>
      <c r="E38" s="27"/>
      <c r="F38" s="27"/>
      <c r="G38" s="27"/>
      <c r="H38" s="27"/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0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1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1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1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2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77" t="s">
        <v>29</v>
      </c>
      <c r="B46" s="52" t="s">
        <v>10</v>
      </c>
      <c r="C46" s="53">
        <f>RANK(C52,$C$52:$I$52,1)</f>
        <v>2</v>
      </c>
      <c r="D46" s="53">
        <f aca="true" t="shared" si="0" ref="D46:I46">RANK(D52,$C$52:$I$52,1)</f>
        <v>1</v>
      </c>
      <c r="E46" s="53">
        <f t="shared" si="0"/>
        <v>3</v>
      </c>
      <c r="F46" s="53">
        <f t="shared" si="0"/>
        <v>5</v>
      </c>
      <c r="G46" s="53">
        <f t="shared" si="0"/>
        <v>4</v>
      </c>
      <c r="H46" s="53">
        <f t="shared" si="0"/>
        <v>6</v>
      </c>
      <c r="I46" s="53">
        <f t="shared" si="0"/>
        <v>7</v>
      </c>
      <c r="Q46"/>
    </row>
    <row r="47" spans="1:17" ht="12.75">
      <c r="A47" s="178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Benny</v>
      </c>
      <c r="I47" s="40" t="str">
        <f>I3</f>
        <v>Gast</v>
      </c>
      <c r="Q47"/>
    </row>
    <row r="48" spans="1:17" ht="12.75">
      <c r="A48" s="178"/>
      <c r="B48" s="44" t="s">
        <v>14</v>
      </c>
      <c r="C48" s="26">
        <f aca="true" t="shared" si="2" ref="C48:I48">SUM(C44,C38,C32,C26,C20,C14,C8)</f>
        <v>12</v>
      </c>
      <c r="D48" s="26">
        <f t="shared" si="2"/>
        <v>13</v>
      </c>
      <c r="E48" s="26">
        <f t="shared" si="2"/>
        <v>9</v>
      </c>
      <c r="F48" s="26">
        <f t="shared" si="2"/>
        <v>0</v>
      </c>
      <c r="G48" s="26">
        <f t="shared" si="2"/>
        <v>6</v>
      </c>
      <c r="H48" s="26">
        <f t="shared" si="2"/>
        <v>0</v>
      </c>
      <c r="I48" s="40">
        <f t="shared" si="2"/>
        <v>0</v>
      </c>
      <c r="Q48"/>
    </row>
    <row r="49" spans="1:17" ht="12.75">
      <c r="A49" s="178"/>
      <c r="B49" s="43" t="s">
        <v>12</v>
      </c>
      <c r="C49" s="26">
        <f aca="true" t="shared" si="3" ref="C49:I49">SUM(C42,C36,C30,C24,C18,C12,C6)</f>
        <v>5</v>
      </c>
      <c r="D49" s="26">
        <f t="shared" si="3"/>
        <v>24</v>
      </c>
      <c r="E49" s="26">
        <f t="shared" si="3"/>
        <v>34</v>
      </c>
      <c r="F49" s="26">
        <f t="shared" si="3"/>
        <v>0</v>
      </c>
      <c r="G49" s="26">
        <f t="shared" si="3"/>
        <v>47</v>
      </c>
      <c r="H49" s="26">
        <f t="shared" si="3"/>
        <v>0</v>
      </c>
      <c r="I49" s="40">
        <f t="shared" si="3"/>
        <v>0</v>
      </c>
      <c r="Q49"/>
    </row>
    <row r="50" spans="1:17" ht="13.5" thickBot="1">
      <c r="A50" s="179"/>
      <c r="B50" s="55" t="s">
        <v>13</v>
      </c>
      <c r="C50" s="27">
        <f aca="true" t="shared" si="4" ref="C50:I50">SUM(C41,C35,C29,C23,C17,C11,C5)</f>
        <v>385</v>
      </c>
      <c r="D50" s="27">
        <f t="shared" si="4"/>
        <v>375</v>
      </c>
      <c r="E50" s="27">
        <f t="shared" si="4"/>
        <v>347</v>
      </c>
      <c r="F50" s="27">
        <f t="shared" si="4"/>
        <v>0</v>
      </c>
      <c r="G50" s="27">
        <f t="shared" si="4"/>
        <v>329</v>
      </c>
      <c r="H50" s="27">
        <f t="shared" si="4"/>
        <v>0</v>
      </c>
      <c r="I50" s="41">
        <f t="shared" si="4"/>
        <v>0</v>
      </c>
      <c r="Q50"/>
    </row>
    <row r="51" spans="2:17" ht="12.75">
      <c r="B51" s="7"/>
      <c r="Q51"/>
    </row>
    <row r="52" spans="3:9" ht="12.75" hidden="1">
      <c r="C52">
        <f>RANK(C48,$C$48:$I$48,0)+COLUMN(C52)/10000</f>
        <v>2.0003</v>
      </c>
      <c r="D52">
        <f aca="true" t="shared" si="5" ref="D52:I52">RANK(D48,$C$48:$I$48,0)+COLUMN(D52)/10000</f>
        <v>1.0004</v>
      </c>
      <c r="E52">
        <f t="shared" si="5"/>
        <v>3.0005</v>
      </c>
      <c r="F52">
        <f t="shared" si="5"/>
        <v>5.0006</v>
      </c>
      <c r="G52">
        <f t="shared" si="5"/>
        <v>4.0007</v>
      </c>
      <c r="H52">
        <f t="shared" si="5"/>
        <v>5.0008</v>
      </c>
      <c r="I52">
        <f t="shared" si="5"/>
        <v>5.0009</v>
      </c>
    </row>
  </sheetData>
  <sheetProtection/>
  <mergeCells count="26">
    <mergeCell ref="A28:A32"/>
    <mergeCell ref="A34:A38"/>
    <mergeCell ref="A40:A44"/>
    <mergeCell ref="A46:A50"/>
    <mergeCell ref="A16:A20"/>
    <mergeCell ref="L16:M16"/>
    <mergeCell ref="N16:P16"/>
    <mergeCell ref="L17:M17"/>
    <mergeCell ref="N17:P17"/>
    <mergeCell ref="A22:A26"/>
    <mergeCell ref="A10:A14"/>
    <mergeCell ref="L12:P12"/>
    <mergeCell ref="L14:M14"/>
    <mergeCell ref="N14:P14"/>
    <mergeCell ref="L15:M15"/>
    <mergeCell ref="N15:P15"/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2.574218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140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51</v>
      </c>
      <c r="F3" s="105" t="s">
        <v>54</v>
      </c>
      <c r="G3" s="105" t="s">
        <v>89</v>
      </c>
      <c r="H3" s="105" t="s">
        <v>162</v>
      </c>
      <c r="I3" s="106" t="s">
        <v>291</v>
      </c>
      <c r="L3" s="157" t="s">
        <v>35</v>
      </c>
      <c r="M3" s="158"/>
      <c r="N3" s="158"/>
      <c r="O3" s="158"/>
      <c r="P3" s="159"/>
      <c r="Q3"/>
    </row>
    <row r="4" spans="1:17" ht="12.75">
      <c r="A4" s="160" t="s">
        <v>23</v>
      </c>
      <c r="B4" s="96" t="s">
        <v>17</v>
      </c>
      <c r="C4" s="101">
        <v>1</v>
      </c>
      <c r="D4" s="102">
        <v>2</v>
      </c>
      <c r="E4" s="102">
        <v>4</v>
      </c>
      <c r="F4" s="102">
        <v>3</v>
      </c>
      <c r="G4" s="102"/>
      <c r="H4" s="102"/>
      <c r="I4" s="103"/>
      <c r="L4" s="111"/>
      <c r="M4" s="31"/>
      <c r="N4" s="31"/>
      <c r="O4" s="31"/>
      <c r="P4" s="112"/>
      <c r="Q4"/>
    </row>
    <row r="5" spans="1:17" ht="12.75">
      <c r="A5" s="161"/>
      <c r="B5" s="97" t="s">
        <v>13</v>
      </c>
      <c r="C5" s="22">
        <v>100</v>
      </c>
      <c r="D5" s="26">
        <v>82</v>
      </c>
      <c r="E5" s="26">
        <v>92</v>
      </c>
      <c r="F5" s="26">
        <v>85</v>
      </c>
      <c r="G5" s="26"/>
      <c r="H5" s="26"/>
      <c r="I5" s="40"/>
      <c r="L5" s="163" t="s">
        <v>36</v>
      </c>
      <c r="M5" s="164"/>
      <c r="N5" s="165">
        <v>11.373</v>
      </c>
      <c r="O5" s="165"/>
      <c r="P5" s="130" t="s">
        <v>20</v>
      </c>
      <c r="Q5"/>
    </row>
    <row r="6" spans="1:17" ht="12.75">
      <c r="A6" s="161"/>
      <c r="B6" s="98" t="s">
        <v>12</v>
      </c>
      <c r="C6" s="22">
        <v>0</v>
      </c>
      <c r="D6" s="26">
        <v>12</v>
      </c>
      <c r="E6" s="26">
        <v>8</v>
      </c>
      <c r="F6" s="26">
        <v>3</v>
      </c>
      <c r="G6" s="26"/>
      <c r="H6" s="26"/>
      <c r="I6" s="40"/>
      <c r="L6" s="163" t="s">
        <v>37</v>
      </c>
      <c r="M6" s="164"/>
      <c r="N6" s="165">
        <v>12.429</v>
      </c>
      <c r="O6" s="165"/>
      <c r="P6" s="130" t="s">
        <v>20</v>
      </c>
      <c r="Q6"/>
    </row>
    <row r="7" spans="1:17" ht="12.75">
      <c r="A7" s="161"/>
      <c r="B7" s="99" t="s">
        <v>19</v>
      </c>
      <c r="C7" s="129" t="s">
        <v>141</v>
      </c>
      <c r="D7" s="113" t="s">
        <v>142</v>
      </c>
      <c r="E7" s="113" t="s">
        <v>143</v>
      </c>
      <c r="F7" s="113" t="s">
        <v>144</v>
      </c>
      <c r="G7" s="117"/>
      <c r="H7" s="117"/>
      <c r="I7" s="118"/>
      <c r="L7" s="163" t="s">
        <v>38</v>
      </c>
      <c r="M7" s="164"/>
      <c r="N7" s="165">
        <v>12.643</v>
      </c>
      <c r="O7" s="165"/>
      <c r="P7" s="130" t="s">
        <v>20</v>
      </c>
      <c r="Q7"/>
    </row>
    <row r="8" spans="1:17" ht="13.5" thickBot="1">
      <c r="A8" s="162"/>
      <c r="B8" s="100" t="s">
        <v>14</v>
      </c>
      <c r="C8" s="23">
        <v>4</v>
      </c>
      <c r="D8" s="27">
        <v>1</v>
      </c>
      <c r="E8" s="27">
        <v>3</v>
      </c>
      <c r="F8" s="27">
        <v>2</v>
      </c>
      <c r="G8" s="27"/>
      <c r="H8" s="27"/>
      <c r="I8" s="41"/>
      <c r="L8" s="166" t="s">
        <v>39</v>
      </c>
      <c r="M8" s="167"/>
      <c r="N8" s="168">
        <v>11.506</v>
      </c>
      <c r="O8" s="168"/>
      <c r="P8" s="132" t="s">
        <v>21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0" t="s">
        <v>24</v>
      </c>
      <c r="B10" s="96" t="s">
        <v>17</v>
      </c>
      <c r="C10" s="90">
        <v>2</v>
      </c>
      <c r="D10" s="38">
        <v>3</v>
      </c>
      <c r="E10" s="38">
        <v>1</v>
      </c>
      <c r="F10" s="38">
        <v>4</v>
      </c>
      <c r="G10" s="38"/>
      <c r="H10" s="38"/>
      <c r="I10" s="39"/>
      <c r="Q10"/>
    </row>
    <row r="11" spans="1:17" ht="13.5" thickBot="1">
      <c r="A11" s="161"/>
      <c r="B11" s="97" t="s">
        <v>13</v>
      </c>
      <c r="C11" s="22">
        <v>86</v>
      </c>
      <c r="D11" s="26">
        <v>88</v>
      </c>
      <c r="E11" s="26">
        <v>98</v>
      </c>
      <c r="F11" s="26">
        <v>100</v>
      </c>
      <c r="G11" s="26"/>
      <c r="H11" s="26"/>
      <c r="I11" s="40"/>
      <c r="Q11"/>
    </row>
    <row r="12" spans="1:17" ht="14.25" thickBot="1" thickTop="1">
      <c r="A12" s="161"/>
      <c r="B12" s="98" t="s">
        <v>12</v>
      </c>
      <c r="C12" s="22">
        <v>8</v>
      </c>
      <c r="D12" s="26">
        <v>5</v>
      </c>
      <c r="E12" s="26">
        <v>6</v>
      </c>
      <c r="F12" s="26">
        <v>1</v>
      </c>
      <c r="G12" s="26"/>
      <c r="H12" s="26"/>
      <c r="I12" s="40"/>
      <c r="L12" s="157" t="s">
        <v>40</v>
      </c>
      <c r="M12" s="158"/>
      <c r="N12" s="158"/>
      <c r="O12" s="158"/>
      <c r="P12" s="159"/>
      <c r="Q12"/>
    </row>
    <row r="13" spans="1:17" ht="13.5" thickTop="1">
      <c r="A13" s="161"/>
      <c r="B13" s="99" t="s">
        <v>19</v>
      </c>
      <c r="C13" s="129" t="s">
        <v>145</v>
      </c>
      <c r="D13" s="113" t="s">
        <v>146</v>
      </c>
      <c r="E13" s="113" t="s">
        <v>147</v>
      </c>
      <c r="F13" s="113" t="s">
        <v>148</v>
      </c>
      <c r="G13" s="117"/>
      <c r="H13" s="117"/>
      <c r="I13" s="118"/>
      <c r="L13" s="111"/>
      <c r="M13" s="31"/>
      <c r="N13" s="31"/>
      <c r="O13" s="31"/>
      <c r="P13" s="112"/>
      <c r="Q13"/>
    </row>
    <row r="14" spans="1:17" ht="13.5" thickBot="1">
      <c r="A14" s="162"/>
      <c r="B14" s="100" t="s">
        <v>14</v>
      </c>
      <c r="C14" s="23">
        <v>1</v>
      </c>
      <c r="D14" s="27">
        <v>2</v>
      </c>
      <c r="E14" s="27">
        <v>3</v>
      </c>
      <c r="F14" s="27">
        <v>4</v>
      </c>
      <c r="G14" s="27"/>
      <c r="H14" s="27"/>
      <c r="I14" s="41"/>
      <c r="L14" s="176" t="s">
        <v>36</v>
      </c>
      <c r="M14" s="164"/>
      <c r="N14" s="169" t="s">
        <v>63</v>
      </c>
      <c r="O14" s="170"/>
      <c r="P14" s="171"/>
      <c r="Q14"/>
    </row>
    <row r="15" spans="1:17" ht="13.5" thickBot="1">
      <c r="A15" s="57"/>
      <c r="B15" s="42"/>
      <c r="L15" s="176" t="s">
        <v>37</v>
      </c>
      <c r="M15" s="164"/>
      <c r="N15" s="169" t="s">
        <v>62</v>
      </c>
      <c r="O15" s="170"/>
      <c r="P15" s="171"/>
      <c r="Q15"/>
    </row>
    <row r="16" spans="1:17" ht="12.75">
      <c r="A16" s="160" t="s">
        <v>25</v>
      </c>
      <c r="B16" s="96" t="s">
        <v>17</v>
      </c>
      <c r="C16" s="90">
        <v>3</v>
      </c>
      <c r="D16" s="38">
        <v>4</v>
      </c>
      <c r="E16" s="38">
        <v>2</v>
      </c>
      <c r="F16" s="38">
        <v>1</v>
      </c>
      <c r="G16" s="38"/>
      <c r="H16" s="38"/>
      <c r="I16" s="39"/>
      <c r="L16" s="176" t="s">
        <v>38</v>
      </c>
      <c r="M16" s="164"/>
      <c r="N16" s="169" t="s">
        <v>60</v>
      </c>
      <c r="O16" s="170"/>
      <c r="P16" s="171"/>
      <c r="Q16"/>
    </row>
    <row r="17" spans="1:17" ht="13.5" thickBot="1">
      <c r="A17" s="161"/>
      <c r="B17" s="97" t="s">
        <v>13</v>
      </c>
      <c r="C17" s="22">
        <v>97</v>
      </c>
      <c r="D17" s="26">
        <v>100</v>
      </c>
      <c r="E17" s="26">
        <v>87</v>
      </c>
      <c r="F17" s="26">
        <v>94</v>
      </c>
      <c r="G17" s="26"/>
      <c r="H17" s="26"/>
      <c r="I17" s="40"/>
      <c r="L17" s="172" t="s">
        <v>39</v>
      </c>
      <c r="M17" s="167"/>
      <c r="N17" s="173" t="s">
        <v>61</v>
      </c>
      <c r="O17" s="174"/>
      <c r="P17" s="175"/>
      <c r="Q17"/>
    </row>
    <row r="18" spans="1:17" ht="13.5" thickTop="1">
      <c r="A18" s="161"/>
      <c r="B18" s="98" t="s">
        <v>12</v>
      </c>
      <c r="C18" s="22">
        <v>2</v>
      </c>
      <c r="D18" s="26">
        <v>10</v>
      </c>
      <c r="E18" s="26">
        <v>12</v>
      </c>
      <c r="F18" s="26">
        <v>14</v>
      </c>
      <c r="G18" s="26"/>
      <c r="H18" s="26"/>
      <c r="I18" s="40"/>
      <c r="Q18"/>
    </row>
    <row r="19" spans="1:17" ht="12.75">
      <c r="A19" s="161"/>
      <c r="B19" s="99" t="s">
        <v>19</v>
      </c>
      <c r="C19" s="129" t="s">
        <v>149</v>
      </c>
      <c r="D19" s="131" t="s">
        <v>150</v>
      </c>
      <c r="E19" s="113" t="s">
        <v>151</v>
      </c>
      <c r="F19" s="113" t="s">
        <v>152</v>
      </c>
      <c r="G19" s="117"/>
      <c r="H19" s="117"/>
      <c r="I19" s="118"/>
      <c r="Q19"/>
    </row>
    <row r="20" spans="1:17" ht="13.5" thickBot="1">
      <c r="A20" s="162"/>
      <c r="B20" s="100" t="s">
        <v>14</v>
      </c>
      <c r="C20" s="23">
        <v>3</v>
      </c>
      <c r="D20" s="27">
        <v>4</v>
      </c>
      <c r="E20" s="27">
        <v>1</v>
      </c>
      <c r="F20" s="27">
        <v>2</v>
      </c>
      <c r="G20" s="27"/>
      <c r="H20" s="27"/>
      <c r="I20" s="41"/>
      <c r="Q20"/>
    </row>
    <row r="21" spans="1:17" ht="13.5" thickBot="1">
      <c r="A21" s="57"/>
      <c r="B21" s="42"/>
      <c r="Q21"/>
    </row>
    <row r="22" spans="1:17" ht="12.75">
      <c r="A22" s="160" t="s">
        <v>26</v>
      </c>
      <c r="B22" s="96" t="s">
        <v>17</v>
      </c>
      <c r="C22" s="90">
        <v>4</v>
      </c>
      <c r="D22" s="38">
        <v>1</v>
      </c>
      <c r="E22" s="38">
        <v>3</v>
      </c>
      <c r="F22" s="38">
        <v>2</v>
      </c>
      <c r="G22" s="38"/>
      <c r="H22" s="38"/>
      <c r="I22" s="39"/>
      <c r="Q22"/>
    </row>
    <row r="23" spans="1:17" ht="12.75">
      <c r="A23" s="161"/>
      <c r="B23" s="97" t="s">
        <v>13</v>
      </c>
      <c r="C23" s="22">
        <v>100</v>
      </c>
      <c r="D23" s="26">
        <v>92</v>
      </c>
      <c r="E23" s="26">
        <v>86</v>
      </c>
      <c r="F23" s="26">
        <v>79</v>
      </c>
      <c r="G23" s="26"/>
      <c r="H23" s="26"/>
      <c r="I23" s="40"/>
      <c r="Q23"/>
    </row>
    <row r="24" spans="1:17" ht="12.75">
      <c r="A24" s="161"/>
      <c r="B24" s="98" t="s">
        <v>12</v>
      </c>
      <c r="C24" s="22">
        <v>0</v>
      </c>
      <c r="D24" s="26">
        <v>13</v>
      </c>
      <c r="E24" s="26">
        <v>4</v>
      </c>
      <c r="F24" s="26">
        <v>14</v>
      </c>
      <c r="G24" s="26"/>
      <c r="H24" s="26"/>
      <c r="I24" s="40"/>
      <c r="L24" s="127"/>
      <c r="M24" s="128"/>
      <c r="N24" s="128"/>
      <c r="O24" s="128"/>
      <c r="P24" s="128"/>
      <c r="Q24"/>
    </row>
    <row r="25" spans="1:17" ht="12.75">
      <c r="A25" s="161"/>
      <c r="B25" s="99" t="s">
        <v>19</v>
      </c>
      <c r="C25" s="126" t="s">
        <v>153</v>
      </c>
      <c r="D25" s="113" t="s">
        <v>87</v>
      </c>
      <c r="E25" s="113" t="s">
        <v>154</v>
      </c>
      <c r="F25" s="113" t="s">
        <v>155</v>
      </c>
      <c r="G25" s="117"/>
      <c r="H25" s="117"/>
      <c r="I25" s="118"/>
      <c r="Q25"/>
    </row>
    <row r="26" spans="1:17" ht="13.5" thickBot="1">
      <c r="A26" s="162"/>
      <c r="B26" s="100" t="s">
        <v>14</v>
      </c>
      <c r="C26" s="23">
        <v>4</v>
      </c>
      <c r="D26" s="27">
        <v>3</v>
      </c>
      <c r="E26" s="27">
        <v>2</v>
      </c>
      <c r="F26" s="27">
        <v>1</v>
      </c>
      <c r="G26" s="27"/>
      <c r="H26" s="27"/>
      <c r="I26" s="41"/>
      <c r="Q26"/>
    </row>
    <row r="27" spans="1:17" ht="13.5" thickBot="1">
      <c r="A27" s="57"/>
      <c r="B27" s="42"/>
      <c r="Q27"/>
    </row>
    <row r="28" spans="1:17" ht="12.75">
      <c r="A28" s="160" t="s">
        <v>27</v>
      </c>
      <c r="B28" s="96" t="s">
        <v>17</v>
      </c>
      <c r="C28" s="90"/>
      <c r="D28" s="38"/>
      <c r="E28" s="38"/>
      <c r="F28" s="38"/>
      <c r="G28" s="38"/>
      <c r="H28" s="38"/>
      <c r="I28" s="39"/>
      <c r="Q28"/>
    </row>
    <row r="29" spans="1:17" ht="12.75">
      <c r="A29" s="161"/>
      <c r="B29" s="97" t="s">
        <v>13</v>
      </c>
      <c r="C29" s="22"/>
      <c r="D29" s="26"/>
      <c r="E29" s="26"/>
      <c r="F29" s="26"/>
      <c r="G29" s="26"/>
      <c r="H29" s="26"/>
      <c r="I29" s="40"/>
      <c r="Q29"/>
    </row>
    <row r="30" spans="1:17" ht="12.75">
      <c r="A30" s="161"/>
      <c r="B30" s="98" t="s">
        <v>12</v>
      </c>
      <c r="C30" s="22"/>
      <c r="D30" s="26"/>
      <c r="E30" s="26"/>
      <c r="F30" s="26"/>
      <c r="G30" s="26"/>
      <c r="H30" s="26"/>
      <c r="I30" s="40"/>
      <c r="Q30"/>
    </row>
    <row r="31" spans="1:17" ht="12.75">
      <c r="A31" s="161"/>
      <c r="B31" s="99" t="s">
        <v>19</v>
      </c>
      <c r="C31" s="116"/>
      <c r="D31" s="117"/>
      <c r="E31" s="117"/>
      <c r="F31" s="117"/>
      <c r="G31" s="117"/>
      <c r="H31" s="117"/>
      <c r="I31" s="118"/>
      <c r="Q31"/>
    </row>
    <row r="32" spans="1:17" ht="13.5" thickBot="1">
      <c r="A32" s="162"/>
      <c r="B32" s="100" t="s">
        <v>14</v>
      </c>
      <c r="C32" s="23"/>
      <c r="D32" s="27"/>
      <c r="E32" s="27"/>
      <c r="F32" s="27"/>
      <c r="G32" s="27"/>
      <c r="H32" s="27"/>
      <c r="I32" s="41"/>
      <c r="Q32"/>
    </row>
    <row r="33" spans="1:17" ht="13.5" thickBot="1">
      <c r="A33" s="57"/>
      <c r="B33" s="42"/>
      <c r="Q33"/>
    </row>
    <row r="34" spans="1:17" ht="12.75">
      <c r="A34" s="160" t="s">
        <v>28</v>
      </c>
      <c r="B34" s="96" t="s">
        <v>17</v>
      </c>
      <c r="C34" s="90"/>
      <c r="D34" s="38"/>
      <c r="E34" s="38"/>
      <c r="F34" s="38"/>
      <c r="G34" s="38"/>
      <c r="H34" s="38"/>
      <c r="I34" s="39"/>
      <c r="Q34"/>
    </row>
    <row r="35" spans="1:17" ht="12.75">
      <c r="A35" s="161"/>
      <c r="B35" s="97" t="s">
        <v>13</v>
      </c>
      <c r="C35" s="22"/>
      <c r="D35" s="26"/>
      <c r="E35" s="26"/>
      <c r="F35" s="26"/>
      <c r="G35" s="26"/>
      <c r="H35" s="26"/>
      <c r="I35" s="40"/>
      <c r="Q35"/>
    </row>
    <row r="36" spans="1:17" ht="12.75">
      <c r="A36" s="161"/>
      <c r="B36" s="98" t="s">
        <v>12</v>
      </c>
      <c r="C36" s="22"/>
      <c r="D36" s="26"/>
      <c r="E36" s="26"/>
      <c r="F36" s="26"/>
      <c r="G36" s="26"/>
      <c r="H36" s="26"/>
      <c r="I36" s="40"/>
      <c r="Q36"/>
    </row>
    <row r="37" spans="1:17" ht="12.75">
      <c r="A37" s="161"/>
      <c r="B37" s="99" t="s">
        <v>19</v>
      </c>
      <c r="C37" s="116"/>
      <c r="D37" s="117"/>
      <c r="E37" s="117"/>
      <c r="F37" s="117"/>
      <c r="G37" s="117"/>
      <c r="H37" s="117"/>
      <c r="I37" s="118"/>
      <c r="Q37"/>
    </row>
    <row r="38" spans="1:17" ht="13.5" thickBot="1">
      <c r="A38" s="162"/>
      <c r="B38" s="100" t="s">
        <v>14</v>
      </c>
      <c r="C38" s="23"/>
      <c r="D38" s="27"/>
      <c r="E38" s="27"/>
      <c r="F38" s="27"/>
      <c r="G38" s="27"/>
      <c r="H38" s="27"/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0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1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1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1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2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77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2</v>
      </c>
      <c r="E46" s="53">
        <f t="shared" si="0"/>
        <v>3</v>
      </c>
      <c r="F46" s="53">
        <f t="shared" si="0"/>
        <v>4</v>
      </c>
      <c r="G46" s="53">
        <f t="shared" si="0"/>
        <v>5</v>
      </c>
      <c r="H46" s="53">
        <f t="shared" si="0"/>
        <v>6</v>
      </c>
      <c r="I46" s="53">
        <f t="shared" si="0"/>
        <v>7</v>
      </c>
      <c r="Q46"/>
    </row>
    <row r="47" spans="1:17" ht="12.75">
      <c r="A47" s="178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Benny</v>
      </c>
      <c r="I47" s="40" t="str">
        <f>I3</f>
        <v>Gast</v>
      </c>
      <c r="Q47"/>
    </row>
    <row r="48" spans="1:17" ht="12.75">
      <c r="A48" s="178"/>
      <c r="B48" s="44" t="s">
        <v>14</v>
      </c>
      <c r="C48" s="26">
        <f aca="true" t="shared" si="2" ref="C48:I48">SUM(C44,C38,C32,C26,C20,C14,C8)</f>
        <v>12</v>
      </c>
      <c r="D48" s="26">
        <f t="shared" si="2"/>
        <v>10</v>
      </c>
      <c r="E48" s="26">
        <f t="shared" si="2"/>
        <v>9</v>
      </c>
      <c r="F48" s="26">
        <f t="shared" si="2"/>
        <v>9</v>
      </c>
      <c r="G48" s="26">
        <f t="shared" si="2"/>
        <v>0</v>
      </c>
      <c r="H48" s="26">
        <f t="shared" si="2"/>
        <v>0</v>
      </c>
      <c r="I48" s="40">
        <f t="shared" si="2"/>
        <v>0</v>
      </c>
      <c r="Q48"/>
    </row>
    <row r="49" spans="1:17" ht="12.75">
      <c r="A49" s="178"/>
      <c r="B49" s="43" t="s">
        <v>12</v>
      </c>
      <c r="C49" s="26">
        <f aca="true" t="shared" si="3" ref="C49:I49">SUM(C42,C36,C30,C24,C18,C12,C6)</f>
        <v>10</v>
      </c>
      <c r="D49" s="26">
        <f t="shared" si="3"/>
        <v>40</v>
      </c>
      <c r="E49" s="26">
        <f t="shared" si="3"/>
        <v>30</v>
      </c>
      <c r="F49" s="26">
        <f t="shared" si="3"/>
        <v>32</v>
      </c>
      <c r="G49" s="26">
        <f t="shared" si="3"/>
        <v>0</v>
      </c>
      <c r="H49" s="26">
        <f t="shared" si="3"/>
        <v>0</v>
      </c>
      <c r="I49" s="40">
        <f t="shared" si="3"/>
        <v>0</v>
      </c>
      <c r="Q49"/>
    </row>
    <row r="50" spans="1:17" ht="13.5" thickBot="1">
      <c r="A50" s="179"/>
      <c r="B50" s="55" t="s">
        <v>13</v>
      </c>
      <c r="C50" s="27">
        <f aca="true" t="shared" si="4" ref="C50:I50">SUM(C41,C35,C29,C23,C17,C11,C5)</f>
        <v>383</v>
      </c>
      <c r="D50" s="27">
        <f t="shared" si="4"/>
        <v>362</v>
      </c>
      <c r="E50" s="27">
        <f t="shared" si="4"/>
        <v>363</v>
      </c>
      <c r="F50" s="27">
        <f t="shared" si="4"/>
        <v>358</v>
      </c>
      <c r="G50" s="27">
        <f t="shared" si="4"/>
        <v>0</v>
      </c>
      <c r="H50" s="27">
        <f t="shared" si="4"/>
        <v>0</v>
      </c>
      <c r="I50" s="41">
        <f t="shared" si="4"/>
        <v>0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2.0004</v>
      </c>
      <c r="E52">
        <f t="shared" si="5"/>
        <v>3.0005</v>
      </c>
      <c r="F52">
        <f t="shared" si="5"/>
        <v>3.0006</v>
      </c>
      <c r="G52">
        <f t="shared" si="5"/>
        <v>5.0007</v>
      </c>
      <c r="H52">
        <f t="shared" si="5"/>
        <v>5.0008</v>
      </c>
      <c r="I52">
        <f t="shared" si="5"/>
        <v>5.0009</v>
      </c>
    </row>
  </sheetData>
  <sheetProtection/>
  <mergeCells count="26"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  <mergeCell ref="N16:P16"/>
    <mergeCell ref="L17:M17"/>
    <mergeCell ref="N17:P17"/>
    <mergeCell ref="A22:A26"/>
    <mergeCell ref="A10:A14"/>
    <mergeCell ref="L12:P12"/>
    <mergeCell ref="L14:M14"/>
    <mergeCell ref="N14:P14"/>
    <mergeCell ref="L15:M15"/>
    <mergeCell ref="N15:P15"/>
    <mergeCell ref="A28:A32"/>
    <mergeCell ref="A34:A38"/>
    <mergeCell ref="A40:A44"/>
    <mergeCell ref="A46:A50"/>
    <mergeCell ref="A16:A20"/>
    <mergeCell ref="L16:M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9" width="10.28125" style="0" customWidth="1"/>
    <col min="10" max="13" width="4.140625" style="0" customWidth="1"/>
    <col min="14" max="15" width="6.28125" style="0" customWidth="1"/>
    <col min="16" max="16" width="12.574218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157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51</v>
      </c>
      <c r="F3" s="105" t="s">
        <v>54</v>
      </c>
      <c r="G3" s="105" t="s">
        <v>89</v>
      </c>
      <c r="H3" s="105" t="s">
        <v>162</v>
      </c>
      <c r="I3" s="106" t="s">
        <v>291</v>
      </c>
      <c r="L3" s="157" t="s">
        <v>35</v>
      </c>
      <c r="M3" s="158"/>
      <c r="N3" s="158"/>
      <c r="O3" s="158"/>
      <c r="P3" s="159"/>
      <c r="Q3"/>
    </row>
    <row r="4" spans="1:17" ht="12.75">
      <c r="A4" s="160" t="s">
        <v>23</v>
      </c>
      <c r="B4" s="96" t="s">
        <v>17</v>
      </c>
      <c r="C4" s="101">
        <v>4</v>
      </c>
      <c r="D4" s="102">
        <v>2</v>
      </c>
      <c r="E4" s="102"/>
      <c r="F4" s="102">
        <v>3</v>
      </c>
      <c r="G4" s="102"/>
      <c r="H4" s="102">
        <v>1</v>
      </c>
      <c r="I4" s="103"/>
      <c r="L4" s="111"/>
      <c r="M4" s="31"/>
      <c r="N4" s="31"/>
      <c r="O4" s="31"/>
      <c r="P4" s="112"/>
      <c r="Q4"/>
    </row>
    <row r="5" spans="1:17" ht="12.75">
      <c r="A5" s="161"/>
      <c r="B5" s="97" t="s">
        <v>13</v>
      </c>
      <c r="C5" s="22">
        <v>100</v>
      </c>
      <c r="D5" s="26">
        <v>90</v>
      </c>
      <c r="E5" s="26"/>
      <c r="F5" s="26">
        <v>84</v>
      </c>
      <c r="G5" s="26"/>
      <c r="H5" s="26">
        <v>74</v>
      </c>
      <c r="I5" s="40"/>
      <c r="L5" s="163" t="s">
        <v>36</v>
      </c>
      <c r="M5" s="164"/>
      <c r="N5" s="165">
        <v>11.238</v>
      </c>
      <c r="O5" s="165"/>
      <c r="P5" s="130" t="s">
        <v>21</v>
      </c>
      <c r="Q5"/>
    </row>
    <row r="6" spans="1:17" ht="12.75">
      <c r="A6" s="161"/>
      <c r="B6" s="98" t="s">
        <v>12</v>
      </c>
      <c r="C6" s="22">
        <v>1</v>
      </c>
      <c r="D6" s="26">
        <v>5</v>
      </c>
      <c r="E6" s="26"/>
      <c r="F6" s="26">
        <v>11</v>
      </c>
      <c r="G6" s="26"/>
      <c r="H6" s="26">
        <v>26</v>
      </c>
      <c r="I6" s="40"/>
      <c r="L6" s="163" t="s">
        <v>37</v>
      </c>
      <c r="M6" s="164"/>
      <c r="N6" s="165">
        <v>11.75</v>
      </c>
      <c r="O6" s="165"/>
      <c r="P6" s="130" t="s">
        <v>21</v>
      </c>
      <c r="Q6"/>
    </row>
    <row r="7" spans="1:17" ht="12.75">
      <c r="A7" s="161"/>
      <c r="B7" s="99" t="s">
        <v>19</v>
      </c>
      <c r="C7" s="126" t="s">
        <v>158</v>
      </c>
      <c r="D7" s="131" t="s">
        <v>159</v>
      </c>
      <c r="E7" s="117"/>
      <c r="F7" s="131" t="s">
        <v>160</v>
      </c>
      <c r="G7" s="117"/>
      <c r="H7" s="113" t="s">
        <v>161</v>
      </c>
      <c r="I7" s="118"/>
      <c r="L7" s="163" t="s">
        <v>38</v>
      </c>
      <c r="M7" s="164"/>
      <c r="N7" s="165">
        <v>12.18</v>
      </c>
      <c r="O7" s="165"/>
      <c r="P7" s="130" t="s">
        <v>54</v>
      </c>
      <c r="Q7"/>
    </row>
    <row r="8" spans="1:17" ht="13.5" thickBot="1">
      <c r="A8" s="162"/>
      <c r="B8" s="100" t="s">
        <v>14</v>
      </c>
      <c r="C8" s="23">
        <v>4</v>
      </c>
      <c r="D8" s="27">
        <v>3</v>
      </c>
      <c r="E8" s="27"/>
      <c r="F8" s="27">
        <v>2</v>
      </c>
      <c r="G8" s="27"/>
      <c r="H8" s="27">
        <v>1</v>
      </c>
      <c r="I8" s="41"/>
      <c r="L8" s="166" t="s">
        <v>39</v>
      </c>
      <c r="M8" s="167"/>
      <c r="N8" s="168">
        <v>11.106</v>
      </c>
      <c r="O8" s="168"/>
      <c r="P8" s="132" t="s">
        <v>21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0" t="s">
        <v>24</v>
      </c>
      <c r="B10" s="96" t="s">
        <v>17</v>
      </c>
      <c r="C10" s="90">
        <v>1</v>
      </c>
      <c r="D10" s="38">
        <v>3</v>
      </c>
      <c r="E10" s="38"/>
      <c r="F10" s="38">
        <v>4</v>
      </c>
      <c r="G10" s="38"/>
      <c r="H10" s="38">
        <v>2</v>
      </c>
      <c r="I10" s="39"/>
      <c r="Q10"/>
    </row>
    <row r="11" spans="1:17" ht="13.5" thickBot="1">
      <c r="A11" s="161"/>
      <c r="B11" s="97" t="s">
        <v>13</v>
      </c>
      <c r="C11" s="22">
        <v>99</v>
      </c>
      <c r="D11" s="26">
        <v>85</v>
      </c>
      <c r="E11" s="26"/>
      <c r="F11" s="26">
        <v>100</v>
      </c>
      <c r="G11" s="26"/>
      <c r="H11" s="26">
        <v>75</v>
      </c>
      <c r="I11" s="40"/>
      <c r="Q11"/>
    </row>
    <row r="12" spans="1:17" ht="14.25" thickBot="1" thickTop="1">
      <c r="A12" s="161"/>
      <c r="B12" s="98" t="s">
        <v>12</v>
      </c>
      <c r="C12" s="22">
        <v>1</v>
      </c>
      <c r="D12" s="26">
        <v>16</v>
      </c>
      <c r="E12" s="26"/>
      <c r="F12" s="26">
        <v>1</v>
      </c>
      <c r="G12" s="26"/>
      <c r="H12" s="26">
        <v>23</v>
      </c>
      <c r="I12" s="40"/>
      <c r="L12" s="157" t="s">
        <v>40</v>
      </c>
      <c r="M12" s="158"/>
      <c r="N12" s="158"/>
      <c r="O12" s="158"/>
      <c r="P12" s="159"/>
      <c r="Q12"/>
    </row>
    <row r="13" spans="1:17" ht="13.5" thickTop="1">
      <c r="A13" s="161"/>
      <c r="B13" s="99" t="s">
        <v>19</v>
      </c>
      <c r="C13" s="126" t="s">
        <v>163</v>
      </c>
      <c r="D13" s="113" t="s">
        <v>164</v>
      </c>
      <c r="E13" s="117"/>
      <c r="F13" s="113" t="s">
        <v>165</v>
      </c>
      <c r="G13" s="117"/>
      <c r="H13" s="113" t="s">
        <v>166</v>
      </c>
      <c r="I13" s="118"/>
      <c r="L13" s="111"/>
      <c r="M13" s="31"/>
      <c r="N13" s="31"/>
      <c r="O13" s="31"/>
      <c r="P13" s="112"/>
      <c r="Q13"/>
    </row>
    <row r="14" spans="1:17" ht="13.5" thickBot="1">
      <c r="A14" s="162"/>
      <c r="B14" s="100" t="s">
        <v>14</v>
      </c>
      <c r="C14" s="23">
        <v>3</v>
      </c>
      <c r="D14" s="27">
        <v>2</v>
      </c>
      <c r="E14" s="27"/>
      <c r="F14" s="27">
        <v>4</v>
      </c>
      <c r="G14" s="27"/>
      <c r="H14" s="27">
        <v>1</v>
      </c>
      <c r="I14" s="41"/>
      <c r="L14" s="176" t="s">
        <v>36</v>
      </c>
      <c r="M14" s="164"/>
      <c r="N14" s="169" t="s">
        <v>61</v>
      </c>
      <c r="O14" s="170"/>
      <c r="P14" s="171"/>
      <c r="Q14"/>
    </row>
    <row r="15" spans="1:17" ht="13.5" thickBot="1">
      <c r="A15" s="57"/>
      <c r="B15" s="42"/>
      <c r="L15" s="176" t="s">
        <v>37</v>
      </c>
      <c r="M15" s="164"/>
      <c r="N15" s="169" t="s">
        <v>60</v>
      </c>
      <c r="O15" s="170"/>
      <c r="P15" s="171"/>
      <c r="Q15"/>
    </row>
    <row r="16" spans="1:17" ht="12.75">
      <c r="A16" s="160" t="s">
        <v>25</v>
      </c>
      <c r="B16" s="96" t="s">
        <v>17</v>
      </c>
      <c r="C16" s="90">
        <v>2</v>
      </c>
      <c r="D16" s="38">
        <v>4</v>
      </c>
      <c r="E16" s="38"/>
      <c r="F16" s="38">
        <v>1</v>
      </c>
      <c r="G16" s="38"/>
      <c r="H16" s="38">
        <v>3</v>
      </c>
      <c r="I16" s="39"/>
      <c r="L16" s="176" t="s">
        <v>38</v>
      </c>
      <c r="M16" s="164"/>
      <c r="N16" s="169" t="s">
        <v>63</v>
      </c>
      <c r="O16" s="170"/>
      <c r="P16" s="171"/>
      <c r="Q16"/>
    </row>
    <row r="17" spans="1:17" ht="13.5" thickBot="1">
      <c r="A17" s="161"/>
      <c r="B17" s="97" t="s">
        <v>13</v>
      </c>
      <c r="C17" s="22">
        <v>91</v>
      </c>
      <c r="D17" s="26">
        <v>100</v>
      </c>
      <c r="E17" s="26"/>
      <c r="F17" s="26">
        <v>97</v>
      </c>
      <c r="G17" s="26"/>
      <c r="H17" s="26">
        <v>81</v>
      </c>
      <c r="I17" s="40"/>
      <c r="L17" s="172" t="s">
        <v>39</v>
      </c>
      <c r="M17" s="167"/>
      <c r="N17" s="173" t="s">
        <v>62</v>
      </c>
      <c r="O17" s="174"/>
      <c r="P17" s="175"/>
      <c r="Q17"/>
    </row>
    <row r="18" spans="1:17" ht="13.5" thickTop="1">
      <c r="A18" s="161"/>
      <c r="B18" s="98" t="s">
        <v>12</v>
      </c>
      <c r="C18" s="22">
        <v>3</v>
      </c>
      <c r="D18" s="26">
        <v>12</v>
      </c>
      <c r="E18" s="26"/>
      <c r="F18" s="26">
        <v>8</v>
      </c>
      <c r="G18" s="26"/>
      <c r="H18" s="26">
        <v>21</v>
      </c>
      <c r="I18" s="40"/>
      <c r="Q18"/>
    </row>
    <row r="19" spans="1:17" ht="12.75">
      <c r="A19" s="161"/>
      <c r="B19" s="99" t="s">
        <v>19</v>
      </c>
      <c r="C19" s="126" t="s">
        <v>167</v>
      </c>
      <c r="D19" s="131" t="s">
        <v>168</v>
      </c>
      <c r="E19" s="117"/>
      <c r="F19" s="113" t="s">
        <v>169</v>
      </c>
      <c r="G19" s="117"/>
      <c r="H19" s="113" t="s">
        <v>170</v>
      </c>
      <c r="I19" s="118"/>
      <c r="Q19"/>
    </row>
    <row r="20" spans="1:17" ht="13.5" thickBot="1">
      <c r="A20" s="162"/>
      <c r="B20" s="100" t="s">
        <v>14</v>
      </c>
      <c r="C20" s="23">
        <v>2</v>
      </c>
      <c r="D20" s="27">
        <v>4</v>
      </c>
      <c r="E20" s="27"/>
      <c r="F20" s="27">
        <v>3</v>
      </c>
      <c r="G20" s="27"/>
      <c r="H20" s="27">
        <v>1</v>
      </c>
      <c r="I20" s="41"/>
      <c r="Q20"/>
    </row>
    <row r="21" spans="1:17" ht="13.5" thickBot="1">
      <c r="A21" s="57"/>
      <c r="B21" s="42"/>
      <c r="Q21"/>
    </row>
    <row r="22" spans="1:17" ht="12.75">
      <c r="A22" s="160" t="s">
        <v>26</v>
      </c>
      <c r="B22" s="96" t="s">
        <v>17</v>
      </c>
      <c r="C22" s="90">
        <v>3</v>
      </c>
      <c r="D22" s="38">
        <v>1</v>
      </c>
      <c r="E22" s="38"/>
      <c r="F22" s="38">
        <v>2</v>
      </c>
      <c r="G22" s="38"/>
      <c r="H22" s="38">
        <v>4</v>
      </c>
      <c r="I22" s="39"/>
      <c r="Q22"/>
    </row>
    <row r="23" spans="1:17" ht="12.75">
      <c r="A23" s="161"/>
      <c r="B23" s="97" t="s">
        <v>13</v>
      </c>
      <c r="C23" s="22">
        <v>94</v>
      </c>
      <c r="D23" s="26">
        <v>100</v>
      </c>
      <c r="E23" s="26"/>
      <c r="F23" s="26">
        <v>88</v>
      </c>
      <c r="G23" s="26"/>
      <c r="H23" s="26">
        <v>92</v>
      </c>
      <c r="I23" s="40"/>
      <c r="Q23"/>
    </row>
    <row r="24" spans="1:17" ht="12.75">
      <c r="A24" s="161"/>
      <c r="B24" s="98" t="s">
        <v>12</v>
      </c>
      <c r="C24" s="22">
        <v>3</v>
      </c>
      <c r="D24" s="26">
        <v>9</v>
      </c>
      <c r="E24" s="26"/>
      <c r="F24" s="26">
        <v>7</v>
      </c>
      <c r="G24" s="26"/>
      <c r="H24" s="26">
        <v>9</v>
      </c>
      <c r="I24" s="40"/>
      <c r="L24" s="127"/>
      <c r="M24" s="128"/>
      <c r="N24" s="128"/>
      <c r="O24" s="128"/>
      <c r="P24" s="128"/>
      <c r="Q24"/>
    </row>
    <row r="25" spans="1:17" ht="12.75">
      <c r="A25" s="161"/>
      <c r="B25" s="99" t="s">
        <v>19</v>
      </c>
      <c r="C25" s="126" t="s">
        <v>171</v>
      </c>
      <c r="D25" s="131" t="s">
        <v>172</v>
      </c>
      <c r="E25" s="117"/>
      <c r="F25" s="113" t="s">
        <v>173</v>
      </c>
      <c r="G25" s="117"/>
      <c r="H25" s="113" t="s">
        <v>174</v>
      </c>
      <c r="I25" s="118"/>
      <c r="Q25"/>
    </row>
    <row r="26" spans="1:17" ht="13.5" thickBot="1">
      <c r="A26" s="162"/>
      <c r="B26" s="100" t="s">
        <v>14</v>
      </c>
      <c r="C26" s="23">
        <v>3</v>
      </c>
      <c r="D26" s="27">
        <v>4</v>
      </c>
      <c r="E26" s="27"/>
      <c r="F26" s="27">
        <v>1</v>
      </c>
      <c r="G26" s="27"/>
      <c r="H26" s="27">
        <v>2</v>
      </c>
      <c r="I26" s="41"/>
      <c r="Q26"/>
    </row>
    <row r="27" spans="1:17" ht="13.5" thickBot="1">
      <c r="A27" s="57"/>
      <c r="B27" s="42"/>
      <c r="Q27"/>
    </row>
    <row r="28" spans="1:17" ht="12.75">
      <c r="A28" s="160" t="s">
        <v>27</v>
      </c>
      <c r="B28" s="96" t="s">
        <v>17</v>
      </c>
      <c r="C28" s="90"/>
      <c r="D28" s="38"/>
      <c r="E28" s="38"/>
      <c r="F28" s="38"/>
      <c r="G28" s="38"/>
      <c r="H28" s="38"/>
      <c r="I28" s="39"/>
      <c r="Q28"/>
    </row>
    <row r="29" spans="1:17" ht="12.75">
      <c r="A29" s="161"/>
      <c r="B29" s="97" t="s">
        <v>13</v>
      </c>
      <c r="C29" s="22"/>
      <c r="D29" s="26"/>
      <c r="E29" s="26"/>
      <c r="F29" s="26"/>
      <c r="G29" s="26"/>
      <c r="H29" s="26"/>
      <c r="I29" s="40"/>
      <c r="Q29"/>
    </row>
    <row r="30" spans="1:17" ht="12.75">
      <c r="A30" s="161"/>
      <c r="B30" s="98" t="s">
        <v>12</v>
      </c>
      <c r="C30" s="22"/>
      <c r="D30" s="26"/>
      <c r="E30" s="26"/>
      <c r="F30" s="26"/>
      <c r="G30" s="26"/>
      <c r="H30" s="26"/>
      <c r="I30" s="40"/>
      <c r="Q30"/>
    </row>
    <row r="31" spans="1:17" ht="12.75">
      <c r="A31" s="161"/>
      <c r="B31" s="99" t="s">
        <v>19</v>
      </c>
      <c r="C31" s="116"/>
      <c r="D31" s="117"/>
      <c r="E31" s="117"/>
      <c r="F31" s="117"/>
      <c r="G31" s="117"/>
      <c r="H31" s="117"/>
      <c r="I31" s="118"/>
      <c r="Q31"/>
    </row>
    <row r="32" spans="1:17" ht="13.5" thickBot="1">
      <c r="A32" s="162"/>
      <c r="B32" s="100" t="s">
        <v>14</v>
      </c>
      <c r="C32" s="23"/>
      <c r="D32" s="27"/>
      <c r="E32" s="27"/>
      <c r="F32" s="27"/>
      <c r="G32" s="27"/>
      <c r="H32" s="27"/>
      <c r="I32" s="41"/>
      <c r="Q32"/>
    </row>
    <row r="33" spans="1:17" ht="13.5" thickBot="1">
      <c r="A33" s="57"/>
      <c r="B33" s="42"/>
      <c r="Q33"/>
    </row>
    <row r="34" spans="1:17" ht="12.75">
      <c r="A34" s="160" t="s">
        <v>28</v>
      </c>
      <c r="B34" s="96" t="s">
        <v>17</v>
      </c>
      <c r="C34" s="90"/>
      <c r="D34" s="38"/>
      <c r="E34" s="38"/>
      <c r="F34" s="38"/>
      <c r="G34" s="38"/>
      <c r="H34" s="38"/>
      <c r="I34" s="39"/>
      <c r="Q34"/>
    </row>
    <row r="35" spans="1:17" ht="12.75">
      <c r="A35" s="161"/>
      <c r="B35" s="97" t="s">
        <v>13</v>
      </c>
      <c r="C35" s="22"/>
      <c r="D35" s="26"/>
      <c r="E35" s="26"/>
      <c r="F35" s="26"/>
      <c r="G35" s="26"/>
      <c r="H35" s="26"/>
      <c r="I35" s="40"/>
      <c r="Q35"/>
    </row>
    <row r="36" spans="1:17" ht="12.75">
      <c r="A36" s="161"/>
      <c r="B36" s="98" t="s">
        <v>12</v>
      </c>
      <c r="C36" s="22"/>
      <c r="D36" s="26"/>
      <c r="E36" s="26"/>
      <c r="F36" s="26"/>
      <c r="G36" s="26"/>
      <c r="H36" s="26"/>
      <c r="I36" s="40"/>
      <c r="Q36"/>
    </row>
    <row r="37" spans="1:17" ht="12.75">
      <c r="A37" s="161"/>
      <c r="B37" s="99" t="s">
        <v>19</v>
      </c>
      <c r="C37" s="116"/>
      <c r="D37" s="117"/>
      <c r="E37" s="117"/>
      <c r="F37" s="117"/>
      <c r="G37" s="117"/>
      <c r="H37" s="117"/>
      <c r="I37" s="118"/>
      <c r="Q37"/>
    </row>
    <row r="38" spans="1:17" ht="13.5" thickBot="1">
      <c r="A38" s="162"/>
      <c r="B38" s="100" t="s">
        <v>14</v>
      </c>
      <c r="C38" s="23"/>
      <c r="D38" s="27"/>
      <c r="E38" s="27"/>
      <c r="F38" s="27"/>
      <c r="G38" s="27"/>
      <c r="H38" s="27"/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0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1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1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1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2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77" t="s">
        <v>29</v>
      </c>
      <c r="B46" s="52" t="s">
        <v>10</v>
      </c>
      <c r="C46" s="53">
        <f>RANK(C52,$C$52:$I$52,1)</f>
        <v>2</v>
      </c>
      <c r="D46" s="53">
        <f aca="true" t="shared" si="0" ref="D46:I46">RANK(D52,$C$52:$I$52,1)</f>
        <v>1</v>
      </c>
      <c r="E46" s="53">
        <f t="shared" si="0"/>
        <v>5</v>
      </c>
      <c r="F46" s="53">
        <f t="shared" si="0"/>
        <v>3</v>
      </c>
      <c r="G46" s="53">
        <f t="shared" si="0"/>
        <v>6</v>
      </c>
      <c r="H46" s="53">
        <f t="shared" si="0"/>
        <v>4</v>
      </c>
      <c r="I46" s="53">
        <f t="shared" si="0"/>
        <v>7</v>
      </c>
      <c r="Q46"/>
    </row>
    <row r="47" spans="1:17" ht="12.75">
      <c r="A47" s="178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Benny</v>
      </c>
      <c r="I47" s="40" t="str">
        <f>I3</f>
        <v>Gast</v>
      </c>
      <c r="Q47"/>
    </row>
    <row r="48" spans="1:17" ht="12.75">
      <c r="A48" s="178"/>
      <c r="B48" s="44" t="s">
        <v>14</v>
      </c>
      <c r="C48" s="26">
        <f aca="true" t="shared" si="2" ref="C48:I48">SUM(C44,C38,C32,C26,C20,C14,C8)</f>
        <v>12</v>
      </c>
      <c r="D48" s="26">
        <f t="shared" si="2"/>
        <v>13</v>
      </c>
      <c r="E48" s="26">
        <f t="shared" si="2"/>
        <v>0</v>
      </c>
      <c r="F48" s="26">
        <f t="shared" si="2"/>
        <v>10</v>
      </c>
      <c r="G48" s="26">
        <f t="shared" si="2"/>
        <v>0</v>
      </c>
      <c r="H48" s="26">
        <f t="shared" si="2"/>
        <v>5</v>
      </c>
      <c r="I48" s="40">
        <f t="shared" si="2"/>
        <v>0</v>
      </c>
      <c r="Q48"/>
    </row>
    <row r="49" spans="1:17" ht="12.75">
      <c r="A49" s="178"/>
      <c r="B49" s="43" t="s">
        <v>12</v>
      </c>
      <c r="C49" s="26">
        <f aca="true" t="shared" si="3" ref="C49:I49">SUM(C42,C36,C30,C24,C18,C12,C6)</f>
        <v>8</v>
      </c>
      <c r="D49" s="26">
        <f t="shared" si="3"/>
        <v>42</v>
      </c>
      <c r="E49" s="26">
        <f t="shared" si="3"/>
        <v>0</v>
      </c>
      <c r="F49" s="26">
        <f t="shared" si="3"/>
        <v>27</v>
      </c>
      <c r="G49" s="26">
        <f t="shared" si="3"/>
        <v>0</v>
      </c>
      <c r="H49" s="26">
        <f t="shared" si="3"/>
        <v>79</v>
      </c>
      <c r="I49" s="40">
        <f t="shared" si="3"/>
        <v>0</v>
      </c>
      <c r="Q49"/>
    </row>
    <row r="50" spans="1:17" ht="13.5" thickBot="1">
      <c r="A50" s="179"/>
      <c r="B50" s="55" t="s">
        <v>13</v>
      </c>
      <c r="C50" s="27">
        <f aca="true" t="shared" si="4" ref="C50:I50">SUM(C41,C35,C29,C23,C17,C11,C5)</f>
        <v>384</v>
      </c>
      <c r="D50" s="27">
        <f t="shared" si="4"/>
        <v>375</v>
      </c>
      <c r="E50" s="27">
        <f t="shared" si="4"/>
        <v>0</v>
      </c>
      <c r="F50" s="27">
        <f t="shared" si="4"/>
        <v>369</v>
      </c>
      <c r="G50" s="27">
        <f t="shared" si="4"/>
        <v>0</v>
      </c>
      <c r="H50" s="27">
        <f t="shared" si="4"/>
        <v>322</v>
      </c>
      <c r="I50" s="41">
        <f t="shared" si="4"/>
        <v>0</v>
      </c>
      <c r="Q50"/>
    </row>
    <row r="51" spans="2:17" ht="12.75">
      <c r="B51" s="7"/>
      <c r="Q51"/>
    </row>
    <row r="52" spans="3:9" ht="12.75" hidden="1">
      <c r="C52">
        <f>RANK(C48,$C$48:$I$48,0)+COLUMN(C52)/10000</f>
        <v>2.0003</v>
      </c>
      <c r="D52">
        <f aca="true" t="shared" si="5" ref="D52:I52">RANK(D48,$C$48:$I$48,0)+COLUMN(D52)/10000</f>
        <v>1.0004</v>
      </c>
      <c r="E52">
        <f t="shared" si="5"/>
        <v>5.0005</v>
      </c>
      <c r="F52">
        <f t="shared" si="5"/>
        <v>3.0006</v>
      </c>
      <c r="G52">
        <f t="shared" si="5"/>
        <v>5.0007</v>
      </c>
      <c r="H52">
        <f t="shared" si="5"/>
        <v>4.0008</v>
      </c>
      <c r="I52">
        <f t="shared" si="5"/>
        <v>5.0009</v>
      </c>
    </row>
  </sheetData>
  <sheetProtection/>
  <mergeCells count="26">
    <mergeCell ref="A28:A32"/>
    <mergeCell ref="A34:A38"/>
    <mergeCell ref="A40:A44"/>
    <mergeCell ref="A46:A50"/>
    <mergeCell ref="A16:A20"/>
    <mergeCell ref="L16:M16"/>
    <mergeCell ref="N16:P16"/>
    <mergeCell ref="L17:M17"/>
    <mergeCell ref="N17:P17"/>
    <mergeCell ref="A22:A26"/>
    <mergeCell ref="A10:A14"/>
    <mergeCell ref="L12:P12"/>
    <mergeCell ref="L14:M14"/>
    <mergeCell ref="N14:P14"/>
    <mergeCell ref="L15:M15"/>
    <mergeCell ref="N15:P15"/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3" width="11.28125" style="0" bestFit="1" customWidth="1"/>
    <col min="4" max="9" width="10.28125" style="0" customWidth="1"/>
    <col min="10" max="13" width="4.140625" style="0" customWidth="1"/>
    <col min="14" max="15" width="6.28125" style="0" customWidth="1"/>
    <col min="16" max="16" width="12.57421875" style="0" customWidth="1"/>
    <col min="17" max="17" width="13.57421875" style="7" bestFit="1" customWidth="1"/>
    <col min="18" max="23" width="8.7109375" style="0" customWidth="1"/>
  </cols>
  <sheetData>
    <row r="1" spans="1:15" ht="18">
      <c r="A1" s="2" t="s">
        <v>177</v>
      </c>
      <c r="B1" s="2"/>
      <c r="C1" s="2"/>
      <c r="D1" s="93" t="s">
        <v>31</v>
      </c>
      <c r="E1" s="2"/>
      <c r="F1" s="2"/>
      <c r="G1" s="2"/>
      <c r="H1" s="2"/>
      <c r="I1" s="91"/>
      <c r="J1" s="2"/>
      <c r="K1" s="2"/>
      <c r="L1" s="2"/>
      <c r="M1" s="2"/>
      <c r="N1" s="2"/>
      <c r="O1" s="2"/>
    </row>
    <row r="2" spans="2:17" ht="13.5" thickBot="1">
      <c r="B2" s="7"/>
      <c r="Q2"/>
    </row>
    <row r="3" spans="2:17" ht="14.25" thickBot="1" thickTop="1">
      <c r="B3" s="7"/>
      <c r="C3" s="104" t="s">
        <v>20</v>
      </c>
      <c r="D3" s="105" t="s">
        <v>21</v>
      </c>
      <c r="E3" s="105" t="s">
        <v>51</v>
      </c>
      <c r="F3" s="105" t="s">
        <v>54</v>
      </c>
      <c r="G3" s="105" t="s">
        <v>89</v>
      </c>
      <c r="H3" s="105" t="s">
        <v>162</v>
      </c>
      <c r="I3" s="106" t="s">
        <v>291</v>
      </c>
      <c r="L3" s="157" t="s">
        <v>35</v>
      </c>
      <c r="M3" s="158"/>
      <c r="N3" s="158"/>
      <c r="O3" s="158"/>
      <c r="P3" s="159"/>
      <c r="Q3"/>
    </row>
    <row r="4" spans="1:17" ht="12.75">
      <c r="A4" s="160" t="s">
        <v>23</v>
      </c>
      <c r="B4" s="96" t="s">
        <v>17</v>
      </c>
      <c r="C4" s="101">
        <v>1</v>
      </c>
      <c r="D4" s="102">
        <v>2</v>
      </c>
      <c r="E4" s="102"/>
      <c r="F4" s="102"/>
      <c r="G4" s="102">
        <v>4</v>
      </c>
      <c r="H4" s="102">
        <v>3</v>
      </c>
      <c r="I4" s="103"/>
      <c r="L4" s="111"/>
      <c r="M4" s="31"/>
      <c r="N4" s="31"/>
      <c r="O4" s="31"/>
      <c r="P4" s="112"/>
      <c r="Q4"/>
    </row>
    <row r="5" spans="1:17" ht="12.75">
      <c r="A5" s="161"/>
      <c r="B5" s="97" t="s">
        <v>13</v>
      </c>
      <c r="C5" s="22">
        <v>100</v>
      </c>
      <c r="D5" s="26">
        <v>94</v>
      </c>
      <c r="E5" s="26"/>
      <c r="F5" s="26"/>
      <c r="G5" s="26">
        <v>92</v>
      </c>
      <c r="H5" s="26">
        <v>86</v>
      </c>
      <c r="I5" s="40"/>
      <c r="L5" s="163" t="s">
        <v>36</v>
      </c>
      <c r="M5" s="164"/>
      <c r="N5" s="165">
        <v>11.164</v>
      </c>
      <c r="O5" s="165"/>
      <c r="P5" s="130" t="s">
        <v>21</v>
      </c>
      <c r="Q5"/>
    </row>
    <row r="6" spans="1:17" ht="12.75">
      <c r="A6" s="161"/>
      <c r="B6" s="98" t="s">
        <v>12</v>
      </c>
      <c r="C6" s="22">
        <v>2</v>
      </c>
      <c r="D6" s="26">
        <v>5</v>
      </c>
      <c r="E6" s="26"/>
      <c r="F6" s="26"/>
      <c r="G6" s="26">
        <v>7</v>
      </c>
      <c r="H6" s="26">
        <v>12</v>
      </c>
      <c r="I6" s="40"/>
      <c r="L6" s="163" t="s">
        <v>37</v>
      </c>
      <c r="M6" s="164"/>
      <c r="N6" s="165">
        <v>11.96</v>
      </c>
      <c r="O6" s="165"/>
      <c r="P6" s="130" t="s">
        <v>21</v>
      </c>
      <c r="Q6"/>
    </row>
    <row r="7" spans="1:17" ht="12.75">
      <c r="A7" s="161"/>
      <c r="B7" s="99" t="s">
        <v>19</v>
      </c>
      <c r="C7" s="126" t="s">
        <v>179</v>
      </c>
      <c r="D7" s="131" t="s">
        <v>183</v>
      </c>
      <c r="E7" s="117"/>
      <c r="F7" s="117"/>
      <c r="G7" s="113" t="s">
        <v>195</v>
      </c>
      <c r="H7" s="113" t="s">
        <v>199</v>
      </c>
      <c r="I7" s="118"/>
      <c r="L7" s="163" t="s">
        <v>38</v>
      </c>
      <c r="M7" s="164"/>
      <c r="N7" s="165">
        <v>11.972</v>
      </c>
      <c r="O7" s="165"/>
      <c r="P7" s="130" t="s">
        <v>21</v>
      </c>
      <c r="Q7"/>
    </row>
    <row r="8" spans="1:17" ht="13.5" thickBot="1">
      <c r="A8" s="162"/>
      <c r="B8" s="100" t="s">
        <v>14</v>
      </c>
      <c r="C8" s="23">
        <v>4</v>
      </c>
      <c r="D8" s="27">
        <v>3</v>
      </c>
      <c r="E8" s="27"/>
      <c r="F8" s="27"/>
      <c r="G8" s="27">
        <v>2</v>
      </c>
      <c r="H8" s="27">
        <v>1</v>
      </c>
      <c r="I8" s="41"/>
      <c r="L8" s="166" t="s">
        <v>39</v>
      </c>
      <c r="M8" s="167"/>
      <c r="N8" s="168">
        <v>11.083</v>
      </c>
      <c r="O8" s="168"/>
      <c r="P8" s="132" t="s">
        <v>21</v>
      </c>
      <c r="Q8"/>
    </row>
    <row r="9" spans="1:17" ht="13.5" thickBot="1">
      <c r="A9" s="57"/>
      <c r="B9" s="42"/>
      <c r="C9" s="31"/>
      <c r="D9" s="31"/>
      <c r="E9" s="31"/>
      <c r="F9" s="31"/>
      <c r="G9" s="31"/>
      <c r="H9" s="31"/>
      <c r="Q9"/>
    </row>
    <row r="10" spans="1:17" ht="12.75">
      <c r="A10" s="160" t="s">
        <v>24</v>
      </c>
      <c r="B10" s="96" t="s">
        <v>17</v>
      </c>
      <c r="C10" s="90">
        <v>2</v>
      </c>
      <c r="D10" s="38">
        <v>3</v>
      </c>
      <c r="E10" s="38"/>
      <c r="F10" s="38">
        <v>1</v>
      </c>
      <c r="G10" s="38"/>
      <c r="H10" s="38">
        <v>4</v>
      </c>
      <c r="I10" s="39"/>
      <c r="Q10"/>
    </row>
    <row r="11" spans="1:17" ht="13.5" thickBot="1">
      <c r="A11" s="161"/>
      <c r="B11" s="97" t="s">
        <v>13</v>
      </c>
      <c r="C11" s="22">
        <v>97</v>
      </c>
      <c r="D11" s="26">
        <v>95</v>
      </c>
      <c r="E11" s="26"/>
      <c r="F11" s="26">
        <v>100</v>
      </c>
      <c r="G11" s="26"/>
      <c r="H11" s="26">
        <v>84</v>
      </c>
      <c r="I11" s="40"/>
      <c r="Q11"/>
    </row>
    <row r="12" spans="1:17" ht="14.25" thickBot="1" thickTop="1">
      <c r="A12" s="161"/>
      <c r="B12" s="98" t="s">
        <v>12</v>
      </c>
      <c r="C12" s="22">
        <v>2</v>
      </c>
      <c r="D12" s="26">
        <v>6</v>
      </c>
      <c r="E12" s="26"/>
      <c r="F12" s="26">
        <v>1</v>
      </c>
      <c r="G12" s="26"/>
      <c r="H12" s="26">
        <v>22</v>
      </c>
      <c r="I12" s="40"/>
      <c r="L12" s="157" t="s">
        <v>40</v>
      </c>
      <c r="M12" s="158"/>
      <c r="N12" s="158"/>
      <c r="O12" s="158"/>
      <c r="P12" s="159"/>
      <c r="Q12"/>
    </row>
    <row r="13" spans="1:17" ht="13.5" thickTop="1">
      <c r="A13" s="161"/>
      <c r="B13" s="99" t="s">
        <v>19</v>
      </c>
      <c r="C13" s="126" t="s">
        <v>180</v>
      </c>
      <c r="D13" s="131" t="s">
        <v>184</v>
      </c>
      <c r="E13" s="117"/>
      <c r="F13" s="113" t="s">
        <v>191</v>
      </c>
      <c r="G13" s="117"/>
      <c r="H13" s="113" t="s">
        <v>200</v>
      </c>
      <c r="I13" s="118"/>
      <c r="L13" s="111"/>
      <c r="M13" s="31"/>
      <c r="N13" s="31"/>
      <c r="O13" s="31"/>
      <c r="P13" s="112"/>
      <c r="Q13"/>
    </row>
    <row r="14" spans="1:17" ht="13.5" thickBot="1">
      <c r="A14" s="162"/>
      <c r="B14" s="100" t="s">
        <v>14</v>
      </c>
      <c r="C14" s="23">
        <v>3</v>
      </c>
      <c r="D14" s="27">
        <v>2</v>
      </c>
      <c r="E14" s="27"/>
      <c r="F14" s="27">
        <v>4</v>
      </c>
      <c r="G14" s="27"/>
      <c r="H14" s="27">
        <v>1</v>
      </c>
      <c r="I14" s="41"/>
      <c r="L14" s="176" t="s">
        <v>36</v>
      </c>
      <c r="M14" s="164"/>
      <c r="N14" s="169" t="s">
        <v>60</v>
      </c>
      <c r="O14" s="170"/>
      <c r="P14" s="171"/>
      <c r="Q14"/>
    </row>
    <row r="15" spans="1:17" ht="13.5" thickBot="1">
      <c r="A15" s="57"/>
      <c r="B15" s="42"/>
      <c r="L15" s="176" t="s">
        <v>37</v>
      </c>
      <c r="M15" s="164"/>
      <c r="N15" s="169" t="s">
        <v>63</v>
      </c>
      <c r="O15" s="170"/>
      <c r="P15" s="171"/>
      <c r="Q15"/>
    </row>
    <row r="16" spans="1:17" ht="12.75">
      <c r="A16" s="160" t="s">
        <v>25</v>
      </c>
      <c r="B16" s="96" t="s">
        <v>17</v>
      </c>
      <c r="C16" s="90">
        <v>3</v>
      </c>
      <c r="D16" s="38">
        <v>4</v>
      </c>
      <c r="E16" s="38">
        <v>1</v>
      </c>
      <c r="F16" s="38">
        <v>2</v>
      </c>
      <c r="G16" s="38"/>
      <c r="H16" s="38"/>
      <c r="I16" s="39"/>
      <c r="L16" s="176" t="s">
        <v>38</v>
      </c>
      <c r="M16" s="164"/>
      <c r="N16" s="169" t="s">
        <v>178</v>
      </c>
      <c r="O16" s="170"/>
      <c r="P16" s="171"/>
      <c r="Q16"/>
    </row>
    <row r="17" spans="1:17" ht="13.5" thickBot="1">
      <c r="A17" s="161"/>
      <c r="B17" s="97" t="s">
        <v>13</v>
      </c>
      <c r="C17" s="22">
        <v>98</v>
      </c>
      <c r="D17" s="26">
        <v>100</v>
      </c>
      <c r="E17" s="26">
        <v>99</v>
      </c>
      <c r="F17" s="26">
        <v>93</v>
      </c>
      <c r="G17" s="26"/>
      <c r="H17" s="26"/>
      <c r="I17" s="40"/>
      <c r="L17" s="172" t="s">
        <v>39</v>
      </c>
      <c r="M17" s="167"/>
      <c r="N17" s="173" t="s">
        <v>62</v>
      </c>
      <c r="O17" s="174"/>
      <c r="P17" s="175"/>
      <c r="Q17"/>
    </row>
    <row r="18" spans="1:17" ht="13.5" thickTop="1">
      <c r="A18" s="161"/>
      <c r="B18" s="98" t="s">
        <v>12</v>
      </c>
      <c r="C18" s="22">
        <v>0</v>
      </c>
      <c r="D18" s="26">
        <v>8</v>
      </c>
      <c r="E18" s="26">
        <v>8</v>
      </c>
      <c r="F18" s="26">
        <v>6</v>
      </c>
      <c r="G18" s="26"/>
      <c r="H18" s="26"/>
      <c r="I18" s="40"/>
      <c r="Q18"/>
    </row>
    <row r="19" spans="1:17" ht="12.75">
      <c r="A19" s="161"/>
      <c r="B19" s="99" t="s">
        <v>19</v>
      </c>
      <c r="C19" s="126" t="s">
        <v>181</v>
      </c>
      <c r="D19" s="131" t="s">
        <v>185</v>
      </c>
      <c r="E19" s="113" t="s">
        <v>187</v>
      </c>
      <c r="F19" s="113" t="s">
        <v>192</v>
      </c>
      <c r="G19" s="117"/>
      <c r="H19" s="117"/>
      <c r="I19" s="118"/>
      <c r="Q19"/>
    </row>
    <row r="20" spans="1:17" ht="13.5" thickBot="1">
      <c r="A20" s="162"/>
      <c r="B20" s="100" t="s">
        <v>14</v>
      </c>
      <c r="C20" s="23">
        <v>2</v>
      </c>
      <c r="D20" s="27">
        <v>4</v>
      </c>
      <c r="E20" s="27">
        <v>3</v>
      </c>
      <c r="F20" s="27">
        <v>1</v>
      </c>
      <c r="G20" s="27"/>
      <c r="H20" s="27"/>
      <c r="I20" s="41"/>
      <c r="Q20"/>
    </row>
    <row r="21" spans="1:17" ht="13.5" thickBot="1">
      <c r="A21" s="57"/>
      <c r="B21" s="42"/>
      <c r="Q21"/>
    </row>
    <row r="22" spans="1:17" ht="12.75">
      <c r="A22" s="160" t="s">
        <v>26</v>
      </c>
      <c r="B22" s="96" t="s">
        <v>17</v>
      </c>
      <c r="C22" s="90">
        <v>4</v>
      </c>
      <c r="D22" s="38"/>
      <c r="E22" s="38">
        <v>2</v>
      </c>
      <c r="F22" s="38">
        <v>3</v>
      </c>
      <c r="G22" s="38">
        <v>1</v>
      </c>
      <c r="H22" s="38"/>
      <c r="I22" s="39"/>
      <c r="Q22"/>
    </row>
    <row r="23" spans="1:17" ht="12.75">
      <c r="A23" s="161"/>
      <c r="B23" s="97" t="s">
        <v>13</v>
      </c>
      <c r="C23" s="22">
        <v>100</v>
      </c>
      <c r="D23" s="26"/>
      <c r="E23" s="26">
        <v>85</v>
      </c>
      <c r="F23" s="26">
        <v>90</v>
      </c>
      <c r="G23" s="26">
        <v>91</v>
      </c>
      <c r="H23" s="26"/>
      <c r="I23" s="40"/>
      <c r="Q23"/>
    </row>
    <row r="24" spans="1:17" ht="12.75">
      <c r="A24" s="161"/>
      <c r="B24" s="98" t="s">
        <v>12</v>
      </c>
      <c r="C24" s="22">
        <v>0</v>
      </c>
      <c r="D24" s="26"/>
      <c r="E24" s="26">
        <v>7</v>
      </c>
      <c r="F24" s="26">
        <v>6</v>
      </c>
      <c r="G24" s="26">
        <v>4</v>
      </c>
      <c r="H24" s="26"/>
      <c r="I24" s="40"/>
      <c r="L24" s="127"/>
      <c r="M24" s="128"/>
      <c r="N24" s="128"/>
      <c r="O24" s="128"/>
      <c r="P24" s="128"/>
      <c r="Q24"/>
    </row>
    <row r="25" spans="1:17" ht="12.75">
      <c r="A25" s="161"/>
      <c r="B25" s="99" t="s">
        <v>19</v>
      </c>
      <c r="C25" s="126" t="s">
        <v>182</v>
      </c>
      <c r="D25" s="117"/>
      <c r="E25" s="113" t="s">
        <v>188</v>
      </c>
      <c r="F25" s="113" t="s">
        <v>193</v>
      </c>
      <c r="G25" s="113" t="s">
        <v>196</v>
      </c>
      <c r="H25" s="117"/>
      <c r="I25" s="118"/>
      <c r="Q25"/>
    </row>
    <row r="26" spans="1:17" ht="13.5" thickBot="1">
      <c r="A26" s="162"/>
      <c r="B26" s="100" t="s">
        <v>14</v>
      </c>
      <c r="C26" s="23">
        <v>4</v>
      </c>
      <c r="D26" s="27"/>
      <c r="E26" s="27">
        <v>1</v>
      </c>
      <c r="F26" s="27">
        <v>2</v>
      </c>
      <c r="G26" s="27">
        <v>3</v>
      </c>
      <c r="H26" s="27"/>
      <c r="I26" s="41"/>
      <c r="Q26"/>
    </row>
    <row r="27" spans="1:17" ht="13.5" thickBot="1">
      <c r="A27" s="57"/>
      <c r="B27" s="42"/>
      <c r="Q27"/>
    </row>
    <row r="28" spans="1:17" ht="12.75">
      <c r="A28" s="160" t="s">
        <v>27</v>
      </c>
      <c r="B28" s="96" t="s">
        <v>17</v>
      </c>
      <c r="C28" s="90"/>
      <c r="D28" s="38"/>
      <c r="E28" s="38">
        <v>3</v>
      </c>
      <c r="F28" s="38">
        <v>4</v>
      </c>
      <c r="G28" s="38">
        <v>2</v>
      </c>
      <c r="H28" s="38">
        <v>1</v>
      </c>
      <c r="I28" s="39"/>
      <c r="Q28"/>
    </row>
    <row r="29" spans="1:17" ht="12.75">
      <c r="A29" s="161"/>
      <c r="B29" s="97" t="s">
        <v>13</v>
      </c>
      <c r="C29" s="22"/>
      <c r="D29" s="26"/>
      <c r="E29" s="26">
        <v>88</v>
      </c>
      <c r="F29" s="26">
        <v>100</v>
      </c>
      <c r="G29" s="26">
        <v>77</v>
      </c>
      <c r="H29" s="26">
        <v>83</v>
      </c>
      <c r="I29" s="40"/>
      <c r="Q29"/>
    </row>
    <row r="30" spans="1:17" ht="12.75">
      <c r="A30" s="161"/>
      <c r="B30" s="98" t="s">
        <v>12</v>
      </c>
      <c r="C30" s="22"/>
      <c r="D30" s="26"/>
      <c r="E30" s="26">
        <v>9</v>
      </c>
      <c r="F30" s="26">
        <v>0</v>
      </c>
      <c r="G30" s="26">
        <v>13</v>
      </c>
      <c r="H30" s="26">
        <v>16</v>
      </c>
      <c r="I30" s="40"/>
      <c r="Q30"/>
    </row>
    <row r="31" spans="1:17" ht="12.75">
      <c r="A31" s="161"/>
      <c r="B31" s="99" t="s">
        <v>19</v>
      </c>
      <c r="C31" s="116"/>
      <c r="D31" s="117"/>
      <c r="E31" s="113" t="s">
        <v>189</v>
      </c>
      <c r="F31" s="113" t="s">
        <v>194</v>
      </c>
      <c r="G31" s="113" t="s">
        <v>197</v>
      </c>
      <c r="H31" s="113" t="s">
        <v>201</v>
      </c>
      <c r="I31" s="118"/>
      <c r="Q31"/>
    </row>
    <row r="32" spans="1:17" ht="13.5" thickBot="1">
      <c r="A32" s="162"/>
      <c r="B32" s="100" t="s">
        <v>14</v>
      </c>
      <c r="C32" s="23"/>
      <c r="D32" s="27"/>
      <c r="E32" s="27">
        <v>3</v>
      </c>
      <c r="F32" s="27">
        <v>4</v>
      </c>
      <c r="G32" s="27">
        <v>1</v>
      </c>
      <c r="H32" s="27">
        <v>2</v>
      </c>
      <c r="I32" s="41"/>
      <c r="Q32"/>
    </row>
    <row r="33" spans="1:17" ht="13.5" thickBot="1">
      <c r="A33" s="57"/>
      <c r="B33" s="42"/>
      <c r="Q33"/>
    </row>
    <row r="34" spans="1:17" ht="12.75">
      <c r="A34" s="160" t="s">
        <v>28</v>
      </c>
      <c r="B34" s="96" t="s">
        <v>17</v>
      </c>
      <c r="C34" s="90"/>
      <c r="D34" s="38">
        <v>1</v>
      </c>
      <c r="E34" s="38">
        <v>4</v>
      </c>
      <c r="F34" s="38"/>
      <c r="G34" s="38">
        <v>3</v>
      </c>
      <c r="H34" s="38">
        <v>2</v>
      </c>
      <c r="I34" s="39"/>
      <c r="Q34"/>
    </row>
    <row r="35" spans="1:17" ht="12.75">
      <c r="A35" s="161"/>
      <c r="B35" s="97" t="s">
        <v>13</v>
      </c>
      <c r="C35" s="22"/>
      <c r="D35" s="26">
        <v>100</v>
      </c>
      <c r="E35" s="26">
        <v>96</v>
      </c>
      <c r="F35" s="26"/>
      <c r="G35" s="26">
        <v>85</v>
      </c>
      <c r="H35" s="26">
        <v>80</v>
      </c>
      <c r="I35" s="40"/>
      <c r="Q35"/>
    </row>
    <row r="36" spans="1:17" ht="12.75">
      <c r="A36" s="161"/>
      <c r="B36" s="98" t="s">
        <v>12</v>
      </c>
      <c r="C36" s="22"/>
      <c r="D36" s="26">
        <v>11</v>
      </c>
      <c r="E36" s="26">
        <v>8</v>
      </c>
      <c r="F36" s="26"/>
      <c r="G36" s="26">
        <v>12</v>
      </c>
      <c r="H36" s="26">
        <v>17</v>
      </c>
      <c r="I36" s="40"/>
      <c r="Q36"/>
    </row>
    <row r="37" spans="1:17" ht="12.75">
      <c r="A37" s="161"/>
      <c r="B37" s="99" t="s">
        <v>19</v>
      </c>
      <c r="C37" s="116"/>
      <c r="D37" s="131" t="s">
        <v>186</v>
      </c>
      <c r="E37" s="113" t="s">
        <v>190</v>
      </c>
      <c r="F37" s="117"/>
      <c r="G37" s="113" t="s">
        <v>198</v>
      </c>
      <c r="H37" s="113" t="s">
        <v>202</v>
      </c>
      <c r="I37" s="118"/>
      <c r="Q37"/>
    </row>
    <row r="38" spans="1:17" ht="13.5" thickBot="1">
      <c r="A38" s="162"/>
      <c r="B38" s="100" t="s">
        <v>14</v>
      </c>
      <c r="C38" s="23"/>
      <c r="D38" s="27">
        <v>4</v>
      </c>
      <c r="E38" s="27">
        <v>3</v>
      </c>
      <c r="F38" s="27"/>
      <c r="G38" s="27">
        <v>2</v>
      </c>
      <c r="H38" s="27">
        <v>1</v>
      </c>
      <c r="I38" s="41"/>
      <c r="Q38"/>
    </row>
    <row r="39" spans="1:17" ht="13.5" thickBot="1">
      <c r="A39" s="56"/>
      <c r="B39" s="51"/>
      <c r="C39" s="36"/>
      <c r="D39" s="36"/>
      <c r="E39" s="36"/>
      <c r="F39" s="36"/>
      <c r="G39" s="36"/>
      <c r="H39" s="36"/>
      <c r="I39" s="36"/>
      <c r="Q39"/>
    </row>
    <row r="40" spans="1:17" ht="12.75">
      <c r="A40" s="160" t="s">
        <v>33</v>
      </c>
      <c r="B40" s="96" t="s">
        <v>17</v>
      </c>
      <c r="C40" s="90"/>
      <c r="D40" s="38"/>
      <c r="E40" s="38"/>
      <c r="F40" s="38"/>
      <c r="G40" s="38"/>
      <c r="H40" s="38"/>
      <c r="I40" s="39"/>
      <c r="Q40"/>
    </row>
    <row r="41" spans="1:17" ht="12.75">
      <c r="A41" s="161"/>
      <c r="B41" s="97" t="s">
        <v>13</v>
      </c>
      <c r="C41" s="22"/>
      <c r="D41" s="26"/>
      <c r="E41" s="26"/>
      <c r="F41" s="26"/>
      <c r="G41" s="26"/>
      <c r="H41" s="26"/>
      <c r="I41" s="40"/>
      <c r="Q41"/>
    </row>
    <row r="42" spans="1:17" ht="12.75">
      <c r="A42" s="161"/>
      <c r="B42" s="98" t="s">
        <v>12</v>
      </c>
      <c r="C42" s="22"/>
      <c r="D42" s="26"/>
      <c r="E42" s="26"/>
      <c r="F42" s="26"/>
      <c r="G42" s="26"/>
      <c r="H42" s="26"/>
      <c r="I42" s="40"/>
      <c r="Q42"/>
    </row>
    <row r="43" spans="1:17" ht="12.75">
      <c r="A43" s="161"/>
      <c r="B43" s="99" t="s">
        <v>19</v>
      </c>
      <c r="C43" s="116"/>
      <c r="D43" s="117"/>
      <c r="E43" s="117"/>
      <c r="F43" s="117"/>
      <c r="G43" s="117"/>
      <c r="H43" s="117"/>
      <c r="I43" s="118"/>
      <c r="Q43"/>
    </row>
    <row r="44" spans="1:17" ht="13.5" thickBot="1">
      <c r="A44" s="162"/>
      <c r="B44" s="100" t="s">
        <v>14</v>
      </c>
      <c r="C44" s="23"/>
      <c r="D44" s="27"/>
      <c r="E44" s="27"/>
      <c r="F44" s="27"/>
      <c r="G44" s="27"/>
      <c r="H44" s="27"/>
      <c r="I44" s="41"/>
      <c r="Q44"/>
    </row>
    <row r="45" spans="2:17" ht="13.5" thickBot="1">
      <c r="B45" s="7"/>
      <c r="Q45"/>
    </row>
    <row r="46" spans="1:17" ht="12.75">
      <c r="A46" s="177" t="s">
        <v>29</v>
      </c>
      <c r="B46" s="52" t="s">
        <v>10</v>
      </c>
      <c r="C46" s="53">
        <f>RANK(C52,$C$52:$I$52,1)</f>
        <v>1</v>
      </c>
      <c r="D46" s="53">
        <f aca="true" t="shared" si="0" ref="D46:I46">RANK(D52,$C$52:$I$52,1)</f>
        <v>2</v>
      </c>
      <c r="E46" s="53">
        <f t="shared" si="0"/>
        <v>4</v>
      </c>
      <c r="F46" s="53">
        <f t="shared" si="0"/>
        <v>3</v>
      </c>
      <c r="G46" s="53">
        <f t="shared" si="0"/>
        <v>5</v>
      </c>
      <c r="H46" s="53">
        <f t="shared" si="0"/>
        <v>6</v>
      </c>
      <c r="I46" s="53">
        <f t="shared" si="0"/>
        <v>7</v>
      </c>
      <c r="Q46"/>
    </row>
    <row r="47" spans="1:17" ht="12.75">
      <c r="A47" s="178"/>
      <c r="B47" s="54" t="s">
        <v>18</v>
      </c>
      <c r="C47" s="26" t="str">
        <f aca="true" t="shared" si="1" ref="C47:H47">C3</f>
        <v>Stefan</v>
      </c>
      <c r="D47" s="26" t="str">
        <f t="shared" si="1"/>
        <v>Rainer</v>
      </c>
      <c r="E47" s="26" t="str">
        <f t="shared" si="1"/>
        <v>Andy</v>
      </c>
      <c r="F47" s="26" t="str">
        <f t="shared" si="1"/>
        <v>Mecky</v>
      </c>
      <c r="G47" s="26" t="str">
        <f t="shared" si="1"/>
        <v>Dennis</v>
      </c>
      <c r="H47" s="26" t="str">
        <f t="shared" si="1"/>
        <v>Benny</v>
      </c>
      <c r="I47" s="40" t="str">
        <f>I3</f>
        <v>Gast</v>
      </c>
      <c r="Q47"/>
    </row>
    <row r="48" spans="1:17" ht="12.75">
      <c r="A48" s="178"/>
      <c r="B48" s="44" t="s">
        <v>14</v>
      </c>
      <c r="C48" s="26">
        <f aca="true" t="shared" si="2" ref="C48:I48">SUM(C44,C38,C32,C26,C20,C14,C8)</f>
        <v>13</v>
      </c>
      <c r="D48" s="26">
        <f t="shared" si="2"/>
        <v>13</v>
      </c>
      <c r="E48" s="26">
        <f t="shared" si="2"/>
        <v>10</v>
      </c>
      <c r="F48" s="26">
        <f t="shared" si="2"/>
        <v>11</v>
      </c>
      <c r="G48" s="26">
        <f t="shared" si="2"/>
        <v>8</v>
      </c>
      <c r="H48" s="26">
        <f t="shared" si="2"/>
        <v>5</v>
      </c>
      <c r="I48" s="40">
        <f t="shared" si="2"/>
        <v>0</v>
      </c>
      <c r="Q48"/>
    </row>
    <row r="49" spans="1:17" ht="12.75">
      <c r="A49" s="178"/>
      <c r="B49" s="43" t="s">
        <v>12</v>
      </c>
      <c r="C49" s="26">
        <f aca="true" t="shared" si="3" ref="C49:I49">SUM(C42,C36,C30,C24,C18,C12,C6)</f>
        <v>4</v>
      </c>
      <c r="D49" s="26">
        <f t="shared" si="3"/>
        <v>30</v>
      </c>
      <c r="E49" s="26">
        <f t="shared" si="3"/>
        <v>32</v>
      </c>
      <c r="F49" s="26">
        <f t="shared" si="3"/>
        <v>13</v>
      </c>
      <c r="G49" s="26">
        <f t="shared" si="3"/>
        <v>36</v>
      </c>
      <c r="H49" s="26">
        <f t="shared" si="3"/>
        <v>67</v>
      </c>
      <c r="I49" s="40">
        <f t="shared" si="3"/>
        <v>0</v>
      </c>
      <c r="Q49"/>
    </row>
    <row r="50" spans="1:17" ht="13.5" thickBot="1">
      <c r="A50" s="179"/>
      <c r="B50" s="55" t="s">
        <v>13</v>
      </c>
      <c r="C50" s="27">
        <f aca="true" t="shared" si="4" ref="C50:I50">SUM(C41,C35,C29,C23,C17,C11,C5)</f>
        <v>395</v>
      </c>
      <c r="D50" s="27">
        <f t="shared" si="4"/>
        <v>389</v>
      </c>
      <c r="E50" s="27">
        <f t="shared" si="4"/>
        <v>368</v>
      </c>
      <c r="F50" s="27">
        <f t="shared" si="4"/>
        <v>383</v>
      </c>
      <c r="G50" s="27">
        <f t="shared" si="4"/>
        <v>345</v>
      </c>
      <c r="H50" s="27">
        <f t="shared" si="4"/>
        <v>333</v>
      </c>
      <c r="I50" s="41">
        <f t="shared" si="4"/>
        <v>0</v>
      </c>
      <c r="Q50"/>
    </row>
    <row r="51" spans="2:17" ht="12.75">
      <c r="B51" s="7"/>
      <c r="Q51"/>
    </row>
    <row r="52" spans="3:9" ht="12.75" hidden="1">
      <c r="C52">
        <f>RANK(C48,$C$48:$I$48,0)+COLUMN(C52)/10000</f>
        <v>1.0003</v>
      </c>
      <c r="D52">
        <f aca="true" t="shared" si="5" ref="D52:I52">RANK(D48,$C$48:$I$48,0)+COLUMN(D52)/10000</f>
        <v>1.0004</v>
      </c>
      <c r="E52">
        <f t="shared" si="5"/>
        <v>4.0005</v>
      </c>
      <c r="F52">
        <f t="shared" si="5"/>
        <v>3.0006</v>
      </c>
      <c r="G52">
        <f t="shared" si="5"/>
        <v>5.0007</v>
      </c>
      <c r="H52">
        <f t="shared" si="5"/>
        <v>6.0008</v>
      </c>
      <c r="I52">
        <f t="shared" si="5"/>
        <v>7.0009</v>
      </c>
    </row>
  </sheetData>
  <sheetProtection/>
  <mergeCells count="26">
    <mergeCell ref="L3:P3"/>
    <mergeCell ref="A4:A8"/>
    <mergeCell ref="L5:M5"/>
    <mergeCell ref="N5:O5"/>
    <mergeCell ref="L6:M6"/>
    <mergeCell ref="N6:O6"/>
    <mergeCell ref="L7:M7"/>
    <mergeCell ref="N7:O7"/>
    <mergeCell ref="L8:M8"/>
    <mergeCell ref="N8:O8"/>
    <mergeCell ref="N16:P16"/>
    <mergeCell ref="L17:M17"/>
    <mergeCell ref="N17:P17"/>
    <mergeCell ref="A22:A26"/>
    <mergeCell ref="A10:A14"/>
    <mergeCell ref="L12:P12"/>
    <mergeCell ref="L14:M14"/>
    <mergeCell ref="N14:P14"/>
    <mergeCell ref="L15:M15"/>
    <mergeCell ref="N15:P15"/>
    <mergeCell ref="A28:A32"/>
    <mergeCell ref="A34:A38"/>
    <mergeCell ref="A40:A44"/>
    <mergeCell ref="A46:A50"/>
    <mergeCell ref="A16:A20"/>
    <mergeCell ref="L16:M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2008-11-03T06:27:36Z</cp:lastPrinted>
  <dcterms:created xsi:type="dcterms:W3CDTF">2006-07-26T14:27:52Z</dcterms:created>
  <dcterms:modified xsi:type="dcterms:W3CDTF">2012-11-11T16:29:44Z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2024484619</vt:i4>
  </property>
  <property fmtid="{D5CDD505-2E9C-101B-9397-08002B2CF9AE}" pid="3" name="_NewReviewCycle">
    <vt:lpwstr/>
  </property>
  <property fmtid="{D5CDD505-2E9C-101B-9397-08002B2CF9AE}" pid="4" name="_PreviousAdHocReviewCycleID">
    <vt:i4>-50304699</vt:i4>
  </property>
  <property fmtid="{D5CDD505-2E9C-101B-9397-08002B2CF9AE}" pid="5" name="_ReviewingToolsShownOnce">
    <vt:lpwstr/>
  </property>
</Properties>
</file>